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ernard\AppData\Local\Microsoft\Windows\INetCache\Content.Outlook\DO6B7ZU9\"/>
    </mc:Choice>
  </mc:AlternateContent>
  <xr:revisionPtr revIDLastSave="0" documentId="13_ncr:1_{2D04D6FE-B5F5-4A34-85E1-B25EE664B3F1}" xr6:coauthVersionLast="36" xr6:coauthVersionMax="36" xr10:uidLastSave="{00000000-0000-0000-0000-000000000000}"/>
  <bookViews>
    <workbookView xWindow="0" yWindow="0" windowWidth="28800" windowHeight="136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Pol'!$A$1:$U$74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4" i="12" l="1"/>
  <c r="F39" i="1" s="1"/>
  <c r="G9" i="12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9" i="12"/>
  <c r="G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3" i="12"/>
  <c r="G33" i="12"/>
  <c r="M33" i="12" s="1"/>
  <c r="M32" i="12" s="1"/>
  <c r="I33" i="12"/>
  <c r="I32" i="12" s="1"/>
  <c r="K33" i="12"/>
  <c r="K32" i="12" s="1"/>
  <c r="O33" i="12"/>
  <c r="O32" i="12" s="1"/>
  <c r="Q33" i="12"/>
  <c r="Q32" i="12" s="1"/>
  <c r="U33" i="12"/>
  <c r="U32" i="12" s="1"/>
  <c r="F35" i="12"/>
  <c r="G35" i="12" s="1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8" i="12"/>
  <c r="G58" i="12" s="1"/>
  <c r="I58" i="12"/>
  <c r="I57" i="12" s="1"/>
  <c r="K58" i="12"/>
  <c r="K57" i="12" s="1"/>
  <c r="O58" i="12"/>
  <c r="O57" i="12" s="1"/>
  <c r="Q58" i="12"/>
  <c r="Q57" i="12" s="1"/>
  <c r="U58" i="12"/>
  <c r="U57" i="12" s="1"/>
  <c r="F60" i="12"/>
  <c r="G60" i="12"/>
  <c r="M60" i="12" s="1"/>
  <c r="I60" i="12"/>
  <c r="I59" i="12" s="1"/>
  <c r="K60" i="12"/>
  <c r="O60" i="12"/>
  <c r="Q60" i="12"/>
  <c r="U60" i="12"/>
  <c r="U59" i="12" s="1"/>
  <c r="F61" i="12"/>
  <c r="G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I20" i="1"/>
  <c r="I19" i="1"/>
  <c r="I17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K59" i="12" l="1"/>
  <c r="O28" i="12"/>
  <c r="K28" i="12"/>
  <c r="M41" i="12"/>
  <c r="M29" i="12"/>
  <c r="AD64" i="12"/>
  <c r="G39" i="1" s="1"/>
  <c r="G40" i="1" s="1"/>
  <c r="G25" i="1" s="1"/>
  <c r="G26" i="1" s="1"/>
  <c r="G28" i="12"/>
  <c r="I50" i="1" s="1"/>
  <c r="M47" i="12"/>
  <c r="M61" i="12"/>
  <c r="G59" i="12"/>
  <c r="I56" i="1" s="1"/>
  <c r="I18" i="1" s="1"/>
  <c r="F40" i="1"/>
  <c r="G23" i="1" s="1"/>
  <c r="Q47" i="12"/>
  <c r="Q41" i="12"/>
  <c r="O47" i="12"/>
  <c r="O41" i="12"/>
  <c r="K34" i="12"/>
  <c r="K8" i="12"/>
  <c r="Q59" i="12"/>
  <c r="M59" i="12"/>
  <c r="U34" i="12"/>
  <c r="I34" i="12"/>
  <c r="U28" i="12"/>
  <c r="I28" i="12"/>
  <c r="U8" i="12"/>
  <c r="I8" i="12"/>
  <c r="I47" i="12"/>
  <c r="I41" i="12"/>
  <c r="O34" i="12"/>
  <c r="O8" i="12"/>
  <c r="G47" i="12"/>
  <c r="I54" i="1" s="1"/>
  <c r="G41" i="12"/>
  <c r="I53" i="1" s="1"/>
  <c r="O59" i="12"/>
  <c r="U47" i="12"/>
  <c r="K47" i="12"/>
  <c r="U41" i="12"/>
  <c r="K41" i="12"/>
  <c r="Q34" i="12"/>
  <c r="Q28" i="12"/>
  <c r="Q8" i="12"/>
  <c r="M34" i="12"/>
  <c r="M28" i="12"/>
  <c r="G57" i="12"/>
  <c r="I55" i="1" s="1"/>
  <c r="M58" i="12"/>
  <c r="M57" i="12" s="1"/>
  <c r="G8" i="12"/>
  <c r="M9" i="12"/>
  <c r="M8" i="12" s="1"/>
  <c r="G32" i="12"/>
  <c r="I51" i="1" s="1"/>
  <c r="G34" i="12"/>
  <c r="I52" i="1" s="1"/>
  <c r="G28" i="1" l="1"/>
  <c r="G64" i="12"/>
  <c r="I49" i="1"/>
  <c r="H39" i="1"/>
  <c r="G24" i="1"/>
  <c r="G29" i="1" s="1"/>
  <c r="I16" i="1" l="1"/>
  <c r="I21" i="1" s="1"/>
  <c r="I57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<sst xmlns="http://schemas.openxmlformats.org/spreadsheetml/2006/main" count="363" uniqueCount="208">
  <si>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</si>
  <si>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</si>
  <si>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</si>
  <si>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</si>
  <si>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</si>
  <si>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</si>
  <si>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</si>
  <si>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</si>
  <si>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</si>
  <si>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</si>
  <si>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</si>
  <si>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</si>
  <si>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</si>
  <si>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</si>
  <si>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</si>
  <si>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</si>
  <si>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</si>
  <si>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</si>
  <si>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</si>
  <si>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</si>
  <si>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</si>
  <si>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</si>
  <si>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</si>
  <si>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</si>
  <si>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</si>
  <si>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</si>
  <si>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</si>
  <si>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</si>
  <si>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</si>
  <si>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</si>
  <si>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</si>
  <si>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</si>
  <si>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</si>
  <si>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</si>
  <si>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</si>
  <si>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</si>
  <si>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</si>
  <si>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</si>
  <si>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</si>
  <si>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</si>
  <si>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</si>
  <si>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</si>
  <si>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</si>
  <si>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Ivančice</t>
  </si>
  <si>
    <t>Rozpočet:</t>
  </si>
  <si>
    <t>Misto</t>
  </si>
  <si>
    <t>Oprava MK Petra Bezruče, Ivančice-část vpravo-chodník</t>
  </si>
  <si>
    <t>město Ivančice</t>
  </si>
  <si>
    <t>Rozpočet</t>
  </si>
  <si>
    <t>Celkem za stavbu</t>
  </si>
  <si>
    <t>CZK</t>
  </si>
  <si>
    <t xml:space="preserve">Popis rozpočtu:  - </t>
  </si>
  <si>
    <t>Údaje uváděné v popisu položky (např. A5, C4, ...) jsou odkazem na příslušnou položku v příloze D.10, kde je určena výměra položky soupisu prací.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</si>
  <si>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</si>
  <si>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</si>
  <si>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</si>
  <si>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</si>
  <si>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</si>
  <si>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</si>
  <si>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</si>
  <si>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</si>
  <si>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</si>
  <si>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</si>
  <si>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91</t>
  </si>
  <si>
    <t>Doplňující práce na komunikaci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</si>
  <si>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</si>
  <si>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</si>
  <si>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</si>
  <si>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</si>
  <si>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</si>
  <si>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</si>
  <si>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</si>
  <si>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</si>
  <si>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</si>
  <si>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</si>
  <si>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</si>
  <si>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</si>
  <si>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</si>
  <si>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</si>
  <si>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</si>
  <si>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</si>
  <si>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</si>
  <si>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</si>
  <si>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</si>
  <si>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</si>
  <si>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</si>
  <si>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</si>
  <si>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</si>
  <si>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</si>
  <si>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</si>
  <si>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</si>
  <si>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</si>
  <si>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</si>
  <si>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</si>
  <si>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</si>
  <si>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</si>
  <si>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</si>
  <si>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</si>
  <si>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</si>
  <si>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</si>
  <si>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</si>
  <si>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m2</t>
  </si>
  <si>
    <t>POL1_0</t>
  </si>
  <si>
    <t>113107615R00</t>
  </si>
  <si>
    <t>113202111R00</t>
  </si>
  <si>
    <t>m</t>
  </si>
  <si>
    <t>113204111R00</t>
  </si>
  <si>
    <t>122202203R00</t>
  </si>
  <si>
    <t>m3</t>
  </si>
  <si>
    <t>139601102R00</t>
  </si>
  <si>
    <t>Ruční výkop jam, rýh a šachet v hornině tř. 3, (G2)</t>
  </si>
  <si>
    <t>151101101R00</t>
  </si>
  <si>
    <t>151101111R00</t>
  </si>
  <si>
    <t>162701105R00</t>
  </si>
  <si>
    <t>162701109R00</t>
  </si>
  <si>
    <t>175101101R00</t>
  </si>
  <si>
    <t>180400020RA0</t>
  </si>
  <si>
    <t>POL2_0</t>
  </si>
  <si>
    <t>181101102R00</t>
  </si>
  <si>
    <t>181101101R00</t>
  </si>
  <si>
    <t>181301106R00</t>
  </si>
  <si>
    <t>199000002R00</t>
  </si>
  <si>
    <t>Poplatek za skládku horniny 1- 4, (G6)</t>
  </si>
  <si>
    <t>00572460R</t>
  </si>
  <si>
    <t>kg</t>
  </si>
  <si>
    <t>POL3_0</t>
  </si>
  <si>
    <t>10364200R</t>
  </si>
  <si>
    <t>58337320R</t>
  </si>
  <si>
    <t>t</t>
  </si>
  <si>
    <t>388317777R00</t>
  </si>
  <si>
    <t>388357777R00</t>
  </si>
  <si>
    <t>388995111R00</t>
  </si>
  <si>
    <t>451573111R00</t>
  </si>
  <si>
    <t>564851111R00</t>
  </si>
  <si>
    <t>564861111R00</t>
  </si>
  <si>
    <t>569903311R00</t>
  </si>
  <si>
    <t>596215021R00</t>
  </si>
  <si>
    <t>592451151R</t>
  </si>
  <si>
    <t>59245110R</t>
  </si>
  <si>
    <t>917862111R00</t>
  </si>
  <si>
    <t>59217410R</t>
  </si>
  <si>
    <t>kus</t>
  </si>
  <si>
    <t>59217450.B</t>
  </si>
  <si>
    <t>59217492R</t>
  </si>
  <si>
    <t>59217491R</t>
  </si>
  <si>
    <t>979054441R00</t>
  </si>
  <si>
    <t>979082213R00</t>
  </si>
  <si>
    <t>979082219R00</t>
  </si>
  <si>
    <t>979084214R00</t>
  </si>
  <si>
    <t>979084216R00</t>
  </si>
  <si>
    <t>979084219R00</t>
  </si>
  <si>
    <t>979087213R00</t>
  </si>
  <si>
    <t>979990104R00</t>
  </si>
  <si>
    <t>979999998R00</t>
  </si>
  <si>
    <t>998223011R00</t>
  </si>
  <si>
    <t>Přesun hmot, pozemní komunikace, kryt dlážděný</t>
  </si>
  <si>
    <t>460490012R00</t>
  </si>
  <si>
    <t>460510271RT4</t>
  </si>
  <si>
    <t>460510201R00</t>
  </si>
  <si>
    <t/>
  </si>
  <si>
    <t>SUM</t>
  </si>
  <si>
    <t>Poznámky uchazeče k zadání</t>
  </si>
  <si>
    <t>POPUZIV</t>
  </si>
  <si>
    <t>END</t>
  </si>
  <si>
    <t>Rozebrání dlažeb z betonových dlaždic na sucho</t>
  </si>
  <si>
    <t>Odstranění podkladu nad 50 m2,kam.drcené tl.15 cm</t>
  </si>
  <si>
    <t>Vytrhání obrub obrubníků silničních</t>
  </si>
  <si>
    <t>Vytrhání obrubníků zahradních</t>
  </si>
  <si>
    <t>Odkopávky pro silnice v hor. 3 do 10000 m3</t>
  </si>
  <si>
    <t>Pažení a rozepření stěn rýh - příložné - hl.do 2 m</t>
  </si>
  <si>
    <t>Odstranění pažení stěn rýh - příložné - hl. do 2 m</t>
  </si>
  <si>
    <t>Vodorovné přemístění výkopku z hor.1-4 do 10000 m</t>
  </si>
  <si>
    <t>Příplatek k vod. přemístění hor.1-4 za další 1 km</t>
  </si>
  <si>
    <t>Obsyp potrubí bez prohození sypaniny</t>
  </si>
  <si>
    <t>Založení trávníku parkového, rovina, dodání osiva</t>
  </si>
  <si>
    <t>Úprava pláně v zářezech v hor. 1-4, se zhutněním</t>
  </si>
  <si>
    <t>Úprava pláně v zářezech v hor. 1-4, bez zhutnění</t>
  </si>
  <si>
    <t>Rozprostření ornice, rovina, tl. 30-40 cm,do 500m2</t>
  </si>
  <si>
    <t>Směs travní technická balení 25 kg PROFI</t>
  </si>
  <si>
    <t>Ornice pro pozemkové úpravy</t>
  </si>
  <si>
    <t>Štěrkopísek frakce 0-8 C</t>
  </si>
  <si>
    <t>Těleso trub. kabelovodu z bet.C 12/15 otevř. Výkop</t>
  </si>
  <si>
    <t>Chránička kabelu z PVC 160/6,2 mm, výkop</t>
  </si>
  <si>
    <t>Bednění stěn tělesa kabelovodu trubkového, výkop</t>
  </si>
  <si>
    <t>Lože pod potrubí ze štěrkopísku do 63 mm</t>
  </si>
  <si>
    <t>Podklad ze štěrkodrti po zhutnění tloušťky 15 cm</t>
  </si>
  <si>
    <t>Podklad ze štěrkodrti po zhutnění tloušťky 20 cm</t>
  </si>
  <si>
    <t>Zřízení zemních krajnic se zhutněním</t>
  </si>
  <si>
    <t>Kladení zámkové dlažby tl. 6 cm do drtě tl. 4 cm</t>
  </si>
  <si>
    <t xml:space="preserve">Dlažba skladebná  SLP 200 x 100 x 60 mm červená, dlažba pro nevidomé </t>
  </si>
  <si>
    <t>Dlažba skladebná I 200 x 100 x 60 mm přírodní</t>
  </si>
  <si>
    <t>Osazení stojat. obrub.bet. s opěrou,lože z C 12/15</t>
  </si>
  <si>
    <t>Obrubník silniční  ABO 100/15/15 II nat</t>
  </si>
  <si>
    <t>Obrubník silniční přechodový levý ABO 2-15 PL v 150 x 150 x 1000 mm</t>
  </si>
  <si>
    <t>Obrubník silniční přechodový pravý ABO 2-15 PP v 150 x 150 x 1000 mm</t>
  </si>
  <si>
    <t>Očištění vybour. dlaždic s výplní kamen. Těženým</t>
  </si>
  <si>
    <t>Vodorovná doprava suti po suchu do 1 km</t>
  </si>
  <si>
    <t>Příplatek za dopravu suti po suchu za další 1 km</t>
  </si>
  <si>
    <t>Vodorovná doprava vybour. hmot po suchu do 2 km</t>
  </si>
  <si>
    <t>Vodorovná doprava vybour. hmot po suchu do 5 km</t>
  </si>
  <si>
    <t>Příplatek k dopravě vybour.hmot za dalších 5 km</t>
  </si>
  <si>
    <t>Nakládání vybouraných hmot na dopravní prostředky</t>
  </si>
  <si>
    <t>Poplatek za skládku suti - beton</t>
  </si>
  <si>
    <t>Poplatek za recyklaci suť - štěrky</t>
  </si>
  <si>
    <t>Fólie výstražná z PVC, šířka 33 cm</t>
  </si>
  <si>
    <t xml:space="preserve">Žlab kabelový z PVC, vč. víka, přímá část, včetně dodávky žlabu 200x126x2000 mm </t>
  </si>
  <si>
    <t>Žlab kabelový prefabrikovaný TK 1, neasfaltovaný</t>
  </si>
  <si>
    <t>Obrubník chodníkový ABO 100/10/25 II 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</si>
</sst>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abSelected="1" topLeftCell="B27" zoomScaleNormal="100" zoomScaleSheetLayoutView="75" workbookViewId="0">
      <selection activeCell="D13" sqref="D13:G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1" t="s">
        <v>36</v>
      </c>
      <c r="B1" s="211" t="s">
        <v>42</v>
      </c>
      <c r="C1" s="212"/>
      <c r="D1" s="212"/>
      <c r="E1" s="212"/>
      <c r="F1" s="212"/>
      <c r="G1" s="212"/>
      <c r="H1" s="212"/>
      <c r="I1" s="212"/>
      <c r="J1" s="213"/>
    </row>
    <row r="2" spans="1:15" ht="23.25" customHeight="1" x14ac:dyDescent="0.2">
      <c r="A2" s="4"/>
      <c r="B2" s="79" t="s">
        <v>40</v>
      </c>
      <c r="C2" s="80"/>
      <c r="D2" s="199" t="s">
        <v>46</v>
      </c>
      <c r="E2" s="200"/>
      <c r="F2" s="200"/>
      <c r="G2" s="200"/>
      <c r="H2" s="200"/>
      <c r="I2" s="200"/>
      <c r="J2" s="201"/>
      <c r="O2" s="2"/>
    </row>
    <row r="3" spans="1:15" ht="23.25" customHeight="1" x14ac:dyDescent="0.2">
      <c r="A3" s="4"/>
      <c r="B3" s="81" t="s">
        <v>45</v>
      </c>
      <c r="C3" s="82"/>
      <c r="D3" s="206" t="s">
        <v>43</v>
      </c>
      <c r="E3" s="207"/>
      <c r="F3" s="207"/>
      <c r="G3" s="207"/>
      <c r="H3" s="207"/>
      <c r="I3" s="207"/>
      <c r="J3" s="208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22"/>
      <c r="E11" s="222"/>
      <c r="F11" s="222"/>
      <c r="G11" s="222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09"/>
      <c r="E12" s="209"/>
      <c r="F12" s="209"/>
      <c r="G12" s="209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10"/>
      <c r="E13" s="210"/>
      <c r="F13" s="210"/>
      <c r="G13" s="210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05"/>
      <c r="F15" s="205"/>
      <c r="G15" s="230"/>
      <c r="H15" s="230"/>
      <c r="I15" s="230" t="s">
        <v>28</v>
      </c>
      <c r="J15" s="231"/>
    </row>
    <row r="16" spans="1:15" ht="23.25" customHeight="1" x14ac:dyDescent="0.2">
      <c r="A16" s="140" t="s">
        <v>23</v>
      </c>
      <c r="B16" s="141" t="s">
        <v>23</v>
      </c>
      <c r="C16" s="56"/>
      <c r="D16" s="57"/>
      <c r="E16" s="202"/>
      <c r="F16" s="203"/>
      <c r="G16" s="202"/>
      <c r="H16" s="203"/>
      <c r="I16" s="202">
        <f>SUMIF(F49:F56,A16,I49:I56)+SUMIF(F49:F56,"PSU",I49:I56)</f>
        <v>0</v>
      </c>
      <c r="J16" s="204"/>
    </row>
    <row r="17" spans="1:10" ht="23.25" customHeight="1" x14ac:dyDescent="0.2">
      <c r="A17" s="140" t="s">
        <v>24</v>
      </c>
      <c r="B17" s="141" t="s">
        <v>24</v>
      </c>
      <c r="C17" s="56"/>
      <c r="D17" s="57"/>
      <c r="E17" s="202"/>
      <c r="F17" s="203"/>
      <c r="G17" s="202"/>
      <c r="H17" s="203"/>
      <c r="I17" s="202">
        <f>SUMIF(F49:F56,A17,I49:I56)</f>
        <v>0</v>
      </c>
      <c r="J17" s="204"/>
    </row>
    <row r="18" spans="1:10" ht="23.25" customHeight="1" x14ac:dyDescent="0.2">
      <c r="A18" s="140" t="s">
        <v>25</v>
      </c>
      <c r="B18" s="141" t="s">
        <v>25</v>
      </c>
      <c r="C18" s="56"/>
      <c r="D18" s="57"/>
      <c r="E18" s="202"/>
      <c r="F18" s="203"/>
      <c r="G18" s="202"/>
      <c r="H18" s="203"/>
      <c r="I18" s="202">
        <f>SUMIF(F49:F56,A18,I49:I56)</f>
        <v>0</v>
      </c>
      <c r="J18" s="204"/>
    </row>
    <row r="19" spans="1:10" ht="23.25" customHeight="1" x14ac:dyDescent="0.2">
      <c r="A19" s="140" t="s">
        <v>71</v>
      </c>
      <c r="B19" s="141" t="s">
        <v>26</v>
      </c>
      <c r="C19" s="56"/>
      <c r="D19" s="57"/>
      <c r="E19" s="202"/>
      <c r="F19" s="203"/>
      <c r="G19" s="202"/>
      <c r="H19" s="203"/>
      <c r="I19" s="202">
        <f>SUMIF(F49:F56,A19,I49:I56)</f>
        <v>0</v>
      </c>
      <c r="J19" s="204"/>
    </row>
    <row r="20" spans="1:10" ht="23.25" customHeight="1" x14ac:dyDescent="0.2">
      <c r="A20" s="140" t="s">
        <v>72</v>
      </c>
      <c r="B20" s="141" t="s">
        <v>27</v>
      </c>
      <c r="C20" s="56"/>
      <c r="D20" s="57"/>
      <c r="E20" s="202"/>
      <c r="F20" s="203"/>
      <c r="G20" s="202"/>
      <c r="H20" s="203"/>
      <c r="I20" s="202">
        <f>SUMIF(F49:F56,A20,I49:I56)</f>
        <v>0</v>
      </c>
      <c r="J20" s="204"/>
    </row>
    <row r="21" spans="1:10" ht="23.25" customHeight="1" x14ac:dyDescent="0.2">
      <c r="A21" s="4"/>
      <c r="B21" s="72" t="s">
        <v>28</v>
      </c>
      <c r="C21" s="73"/>
      <c r="D21" s="74"/>
      <c r="E21" s="220"/>
      <c r="F21" s="221"/>
      <c r="G21" s="220"/>
      <c r="H21" s="221"/>
      <c r="I21" s="220">
        <f>SUM(I16:J20)</f>
        <v>0</v>
      </c>
      <c r="J21" s="225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18">
        <f>ZakladDPHSniVypocet</f>
        <v>0</v>
      </c>
      <c r="H23" s="219"/>
      <c r="I23" s="219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23">
        <f>ZakladDPHSni*SazbaDPH1/100</f>
        <v>0</v>
      </c>
      <c r="H24" s="224"/>
      <c r="I24" s="224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18">
        <f>ZakladDPHZaklVypocet</f>
        <v>0</v>
      </c>
      <c r="H25" s="219"/>
      <c r="I25" s="219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14">
        <f>ZakladDPHZakl*SazbaDPH2/100</f>
        <v>0</v>
      </c>
      <c r="H26" s="215"/>
      <c r="I26" s="21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6">
        <f>0</f>
        <v>0</v>
      </c>
      <c r="H27" s="216"/>
      <c r="I27" s="216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29">
        <f>ZakladDPHSniVypocet+ZakladDPHZaklVypocet</f>
        <v>0</v>
      </c>
      <c r="H28" s="229"/>
      <c r="I28" s="229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7">
        <f>ZakladDPHSni+DPHSni+ZakladDPHZakl+DPHZakl+Zaokrouhleni</f>
        <v>0</v>
      </c>
      <c r="H29" s="217"/>
      <c r="I29" s="217"/>
      <c r="J29" s="117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45673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32"/>
      <c r="E34" s="232"/>
      <c r="F34" s="30"/>
      <c r="G34" s="232"/>
      <c r="H34" s="232"/>
      <c r="I34" s="232"/>
      <c r="J34" s="36"/>
    </row>
    <row r="35" spans="1:52" ht="12.75" customHeight="1" x14ac:dyDescent="0.2">
      <c r="A35" s="4"/>
      <c r="B35" s="4"/>
      <c r="C35" s="5"/>
      <c r="D35" s="233" t="s">
        <v>2</v>
      </c>
      <c r="E35" s="233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">
      <c r="A39" s="95">
        <v>1</v>
      </c>
      <c r="B39" s="101" t="s">
        <v>48</v>
      </c>
      <c r="C39" s="234" t="s">
        <v>46</v>
      </c>
      <c r="D39" s="235"/>
      <c r="E39" s="235"/>
      <c r="F39" s="106">
        <f>'Rozpočet Pol'!AC64</f>
        <v>0</v>
      </c>
      <c r="G39" s="107">
        <f>'Rozpočet Pol'!AD64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95"/>
      <c r="B40" s="236" t="s">
        <v>49</v>
      </c>
      <c r="C40" s="237"/>
      <c r="D40" s="237"/>
      <c r="E40" s="238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">
      <c r="B42" t="s">
        <v>51</v>
      </c>
    </row>
    <row r="43" spans="1:52" ht="25.5" x14ac:dyDescent="0.2">
      <c r="B43" s="239" t="s">
        <v>52</v>
      </c>
      <c r="C43" s="239"/>
      <c r="D43" s="239"/>
      <c r="E43" s="239"/>
      <c r="F43" s="239"/>
      <c r="G43" s="239"/>
      <c r="H43" s="239"/>
      <c r="I43" s="239"/>
      <c r="J43" s="239"/>
      <c r="AZ43" s="118" t="str">
        <f>B43</f>
        <v>Údaje uváděné v popisu položky (např. A5, C4, ...) jsou odkazem na příslušnou položku v příloze D.10, kde je určena výměra položky soupisu prací.</v>
      </c>
    </row>
    <row r="46" spans="1:52" ht="15.75" x14ac:dyDescent="0.25">
      <c r="B46" s="119" t="s">
        <v>53</v>
      </c>
    </row>
    <row r="48" spans="1:52" ht="25.5" customHeight="1" x14ac:dyDescent="0.2">
      <c r="A48" s="120"/>
      <c r="B48" s="124" t="s">
        <v>16</v>
      </c>
      <c r="C48" s="124" t="s">
        <v>5</v>
      </c>
      <c r="D48" s="125"/>
      <c r="E48" s="125"/>
      <c r="F48" s="128" t="s">
        <v>54</v>
      </c>
      <c r="G48" s="128"/>
      <c r="H48" s="128"/>
      <c r="I48" s="240" t="s">
        <v>28</v>
      </c>
      <c r="J48" s="240"/>
    </row>
    <row r="49" spans="1:10" ht="25.5" customHeight="1" x14ac:dyDescent="0.2">
      <c r="A49" s="121"/>
      <c r="B49" s="129" t="s">
        <v>55</v>
      </c>
      <c r="C49" s="227" t="s">
        <v>56</v>
      </c>
      <c r="D49" s="228"/>
      <c r="E49" s="228"/>
      <c r="F49" s="131" t="s">
        <v>23</v>
      </c>
      <c r="G49" s="132"/>
      <c r="H49" s="132"/>
      <c r="I49" s="226">
        <f>'Rozpočet Pol'!G8</f>
        <v>0</v>
      </c>
      <c r="J49" s="226"/>
    </row>
    <row r="50" spans="1:10" ht="25.5" customHeight="1" x14ac:dyDescent="0.2">
      <c r="A50" s="121"/>
      <c r="B50" s="123" t="s">
        <v>57</v>
      </c>
      <c r="C50" s="242" t="s">
        <v>58</v>
      </c>
      <c r="D50" s="243"/>
      <c r="E50" s="243"/>
      <c r="F50" s="133" t="s">
        <v>23</v>
      </c>
      <c r="G50" s="134"/>
      <c r="H50" s="134"/>
      <c r="I50" s="241">
        <f>'Rozpočet Pol'!G28</f>
        <v>0</v>
      </c>
      <c r="J50" s="241"/>
    </row>
    <row r="51" spans="1:10" ht="25.5" customHeight="1" x14ac:dyDescent="0.2">
      <c r="A51" s="121"/>
      <c r="B51" s="123" t="s">
        <v>59</v>
      </c>
      <c r="C51" s="242" t="s">
        <v>60</v>
      </c>
      <c r="D51" s="243"/>
      <c r="E51" s="243"/>
      <c r="F51" s="133" t="s">
        <v>23</v>
      </c>
      <c r="G51" s="134"/>
      <c r="H51" s="134"/>
      <c r="I51" s="241">
        <f>'Rozpočet Pol'!G32</f>
        <v>0</v>
      </c>
      <c r="J51" s="241"/>
    </row>
    <row r="52" spans="1:10" ht="25.5" customHeight="1" x14ac:dyDescent="0.2">
      <c r="A52" s="121"/>
      <c r="B52" s="123" t="s">
        <v>61</v>
      </c>
      <c r="C52" s="242" t="s">
        <v>62</v>
      </c>
      <c r="D52" s="243"/>
      <c r="E52" s="243"/>
      <c r="F52" s="133" t="s">
        <v>23</v>
      </c>
      <c r="G52" s="134"/>
      <c r="H52" s="134"/>
      <c r="I52" s="241">
        <f>'Rozpočet Pol'!G34</f>
        <v>0</v>
      </c>
      <c r="J52" s="241"/>
    </row>
    <row r="53" spans="1:10" ht="25.5" customHeight="1" x14ac:dyDescent="0.2">
      <c r="A53" s="121"/>
      <c r="B53" s="123" t="s">
        <v>63</v>
      </c>
      <c r="C53" s="242" t="s">
        <v>64</v>
      </c>
      <c r="D53" s="243"/>
      <c r="E53" s="243"/>
      <c r="F53" s="133" t="s">
        <v>23</v>
      </c>
      <c r="G53" s="134"/>
      <c r="H53" s="134"/>
      <c r="I53" s="241">
        <f>'Rozpočet Pol'!G41</f>
        <v>0</v>
      </c>
      <c r="J53" s="241"/>
    </row>
    <row r="54" spans="1:10" ht="25.5" customHeight="1" x14ac:dyDescent="0.2">
      <c r="A54" s="121"/>
      <c r="B54" s="123" t="s">
        <v>65</v>
      </c>
      <c r="C54" s="242" t="s">
        <v>66</v>
      </c>
      <c r="D54" s="243"/>
      <c r="E54" s="243"/>
      <c r="F54" s="133" t="s">
        <v>23</v>
      </c>
      <c r="G54" s="134"/>
      <c r="H54" s="134"/>
      <c r="I54" s="241">
        <f>'Rozpočet Pol'!G47</f>
        <v>0</v>
      </c>
      <c r="J54" s="241"/>
    </row>
    <row r="55" spans="1:10" ht="25.5" customHeight="1" x14ac:dyDescent="0.2">
      <c r="A55" s="121"/>
      <c r="B55" s="123" t="s">
        <v>67</v>
      </c>
      <c r="C55" s="242" t="s">
        <v>68</v>
      </c>
      <c r="D55" s="243"/>
      <c r="E55" s="243"/>
      <c r="F55" s="133" t="s">
        <v>23</v>
      </c>
      <c r="G55" s="134"/>
      <c r="H55" s="134"/>
      <c r="I55" s="241">
        <f>'Rozpočet Pol'!G57</f>
        <v>0</v>
      </c>
      <c r="J55" s="241"/>
    </row>
    <row r="56" spans="1:10" ht="25.5" customHeight="1" x14ac:dyDescent="0.2">
      <c r="A56" s="121"/>
      <c r="B56" s="130" t="s">
        <v>69</v>
      </c>
      <c r="C56" s="245" t="s">
        <v>70</v>
      </c>
      <c r="D56" s="246"/>
      <c r="E56" s="246"/>
      <c r="F56" s="135" t="s">
        <v>25</v>
      </c>
      <c r="G56" s="136"/>
      <c r="H56" s="136"/>
      <c r="I56" s="244">
        <f>'Rozpočet Pol'!G59</f>
        <v>0</v>
      </c>
      <c r="J56" s="244"/>
    </row>
    <row r="57" spans="1:10" ht="25.5" customHeight="1" x14ac:dyDescent="0.2">
      <c r="A57" s="122"/>
      <c r="B57" s="126" t="s">
        <v>1</v>
      </c>
      <c r="C57" s="126"/>
      <c r="D57" s="127"/>
      <c r="E57" s="127"/>
      <c r="F57" s="137"/>
      <c r="G57" s="138"/>
      <c r="H57" s="138"/>
      <c r="I57" s="247">
        <f>SUM(I49:I56)</f>
        <v>0</v>
      </c>
      <c r="J57" s="247"/>
    </row>
    <row r="58" spans="1:10" x14ac:dyDescent="0.2">
      <c r="F58" s="139"/>
      <c r="G58" s="94"/>
      <c r="H58" s="139"/>
      <c r="I58" s="94"/>
      <c r="J58" s="94"/>
    </row>
    <row r="59" spans="1:10" x14ac:dyDescent="0.2">
      <c r="F59" s="139"/>
      <c r="G59" s="94"/>
      <c r="H59" s="139"/>
      <c r="I59" s="94"/>
      <c r="J59" s="94"/>
    </row>
    <row r="60" spans="1:10" x14ac:dyDescent="0.2">
      <c r="F60" s="139"/>
      <c r="G60" s="94"/>
      <c r="H60" s="139"/>
      <c r="I60" s="94"/>
      <c r="J60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C39:E39"/>
    <mergeCell ref="B40:E40"/>
    <mergeCell ref="B43:J43"/>
    <mergeCell ref="I48:J4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77" t="s">
        <v>41</v>
      </c>
      <c r="B2" s="76"/>
      <c r="C2" s="250"/>
      <c r="D2" s="250"/>
      <c r="E2" s="250"/>
      <c r="F2" s="250"/>
      <c r="G2" s="251"/>
    </row>
    <row r="3" spans="1:7" ht="24.95" hidden="1" customHeight="1" x14ac:dyDescent="0.2">
      <c r="A3" s="77" t="s">
        <v>7</v>
      </c>
      <c r="B3" s="76"/>
      <c r="C3" s="250"/>
      <c r="D3" s="250"/>
      <c r="E3" s="250"/>
      <c r="F3" s="250"/>
      <c r="G3" s="251"/>
    </row>
    <row r="4" spans="1:7" ht="24.95" hidden="1" customHeight="1" x14ac:dyDescent="0.2">
      <c r="A4" s="77" t="s">
        <v>8</v>
      </c>
      <c r="B4" s="76"/>
      <c r="C4" s="250"/>
      <c r="D4" s="250"/>
      <c r="E4" s="250"/>
      <c r="F4" s="250"/>
      <c r="G4" s="25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74"/>
  <sheetViews>
    <sheetView workbookViewId="0">
      <selection activeCell="W31" sqref="W3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4" t="s">
        <v>6</v>
      </c>
      <c r="B1" s="264"/>
      <c r="C1" s="264"/>
      <c r="D1" s="264"/>
      <c r="E1" s="264"/>
      <c r="F1" s="264"/>
      <c r="G1" s="264"/>
      <c r="AE1" t="s">
        <v>74</v>
      </c>
    </row>
    <row r="2" spans="1:60" ht="25.15" customHeight="1" x14ac:dyDescent="0.2">
      <c r="A2" s="144" t="s">
        <v>73</v>
      </c>
      <c r="B2" s="142"/>
      <c r="C2" s="265" t="s">
        <v>46</v>
      </c>
      <c r="D2" s="266"/>
      <c r="E2" s="266"/>
      <c r="F2" s="266"/>
      <c r="G2" s="267"/>
      <c r="AE2" t="s">
        <v>75</v>
      </c>
    </row>
    <row r="3" spans="1:60" ht="25.15" customHeight="1" x14ac:dyDescent="0.2">
      <c r="A3" s="145" t="s">
        <v>7</v>
      </c>
      <c r="B3" s="143"/>
      <c r="C3" s="268" t="s">
        <v>43</v>
      </c>
      <c r="D3" s="269"/>
      <c r="E3" s="269"/>
      <c r="F3" s="269"/>
      <c r="G3" s="270"/>
      <c r="AE3" t="s">
        <v>76</v>
      </c>
    </row>
    <row r="4" spans="1:60" ht="25.15" hidden="1" customHeight="1" x14ac:dyDescent="0.2">
      <c r="A4" s="145" t="s">
        <v>8</v>
      </c>
      <c r="B4" s="143"/>
      <c r="C4" s="268"/>
      <c r="D4" s="269"/>
      <c r="E4" s="269"/>
      <c r="F4" s="269"/>
      <c r="G4" s="270"/>
      <c r="AE4" t="s">
        <v>77</v>
      </c>
    </row>
    <row r="5" spans="1:60" hidden="1" x14ac:dyDescent="0.2">
      <c r="A5" s="146" t="s">
        <v>78</v>
      </c>
      <c r="B5" s="147"/>
      <c r="C5" s="148"/>
      <c r="D5" s="149"/>
      <c r="E5" s="149"/>
      <c r="F5" s="149"/>
      <c r="G5" s="150"/>
      <c r="AE5" t="s">
        <v>79</v>
      </c>
    </row>
    <row r="7" spans="1:60" ht="38.25" x14ac:dyDescent="0.2">
      <c r="A7" s="155" t="s">
        <v>80</v>
      </c>
      <c r="B7" s="156" t="s">
        <v>81</v>
      </c>
      <c r="C7" s="156" t="s">
        <v>82</v>
      </c>
      <c r="D7" s="155" t="s">
        <v>83</v>
      </c>
      <c r="E7" s="155" t="s">
        <v>84</v>
      </c>
      <c r="F7" s="151" t="s">
        <v>85</v>
      </c>
      <c r="G7" s="172" t="s">
        <v>28</v>
      </c>
      <c r="H7" s="173" t="s">
        <v>29</v>
      </c>
      <c r="I7" s="173" t="s">
        <v>86</v>
      </c>
      <c r="J7" s="173" t="s">
        <v>30</v>
      </c>
      <c r="K7" s="173" t="s">
        <v>87</v>
      </c>
      <c r="L7" s="173" t="s">
        <v>88</v>
      </c>
      <c r="M7" s="173" t="s">
        <v>89</v>
      </c>
      <c r="N7" s="173" t="s">
        <v>90</v>
      </c>
      <c r="O7" s="173" t="s">
        <v>91</v>
      </c>
      <c r="P7" s="173" t="s">
        <v>92</v>
      </c>
      <c r="Q7" s="173" t="s">
        <v>93</v>
      </c>
      <c r="R7" s="173" t="s">
        <v>94</v>
      </c>
      <c r="S7" s="173" t="s">
        <v>95</v>
      </c>
      <c r="T7" s="173" t="s">
        <v>96</v>
      </c>
      <c r="U7" s="158" t="s">
        <v>97</v>
      </c>
    </row>
    <row r="8" spans="1:60" x14ac:dyDescent="0.2">
      <c r="A8" s="174" t="s">
        <v>98</v>
      </c>
      <c r="B8" s="175" t="s">
        <v>55</v>
      </c>
      <c r="C8" s="176" t="s">
        <v>56</v>
      </c>
      <c r="D8" s="177"/>
      <c r="E8" s="178"/>
      <c r="F8" s="179"/>
      <c r="G8" s="179">
        <f>SUMIF(AE9:AE27,"&lt;&gt;NOR",G9:G27)</f>
        <v>0</v>
      </c>
      <c r="H8" s="179"/>
      <c r="I8" s="179">
        <f>SUM(I9:I27)</f>
        <v>0</v>
      </c>
      <c r="J8" s="179"/>
      <c r="K8" s="179">
        <f>SUM(K9:K27)</f>
        <v>0</v>
      </c>
      <c r="L8" s="179"/>
      <c r="M8" s="179">
        <f>SUM(M9:M27)</f>
        <v>0</v>
      </c>
      <c r="N8" s="157"/>
      <c r="O8" s="157">
        <f>SUM(O9:O27)</f>
        <v>10.35821</v>
      </c>
      <c r="P8" s="157"/>
      <c r="Q8" s="157">
        <f>SUM(Q9:Q27)</f>
        <v>5.4893000000000001</v>
      </c>
      <c r="R8" s="157"/>
      <c r="S8" s="157"/>
      <c r="T8" s="174"/>
      <c r="U8" s="157">
        <f>SUM(U9:U27)</f>
        <v>54.760000000000005</v>
      </c>
      <c r="AE8" t="s">
        <v>99</v>
      </c>
    </row>
    <row r="9" spans="1:60" outlineLevel="1" x14ac:dyDescent="0.2">
      <c r="A9" s="153">
        <v>1</v>
      </c>
      <c r="B9" s="159" t="s">
        <v>100</v>
      </c>
      <c r="C9" s="192" t="s">
        <v>164</v>
      </c>
      <c r="D9" s="161" t="s">
        <v>101</v>
      </c>
      <c r="E9" s="167">
        <v>0</v>
      </c>
      <c r="F9" s="169">
        <v>0</v>
      </c>
      <c r="G9" s="170">
        <f t="shared" ref="G9:G27" si="0">ROUND(E9*F9,2)</f>
        <v>0</v>
      </c>
      <c r="H9" s="170"/>
      <c r="I9" s="170">
        <f t="shared" ref="I9:I27" si="1">ROUND(E9*H9,2)</f>
        <v>0</v>
      </c>
      <c r="J9" s="170"/>
      <c r="K9" s="170">
        <f t="shared" ref="K9:K27" si="2">ROUND(E9*J9,2)</f>
        <v>0</v>
      </c>
      <c r="L9" s="170">
        <v>21</v>
      </c>
      <c r="M9" s="170">
        <f t="shared" ref="M9:M27" si="3">G9*(1+L9/100)</f>
        <v>0</v>
      </c>
      <c r="N9" s="162">
        <v>0</v>
      </c>
      <c r="O9" s="162">
        <f t="shared" ref="O9:O27" si="4">ROUND(E9*N9,5)</f>
        <v>0</v>
      </c>
      <c r="P9" s="162">
        <v>0.13800000000000001</v>
      </c>
      <c r="Q9" s="162">
        <f t="shared" ref="Q9:Q27" si="5">ROUND(E9*P9,5)</f>
        <v>0</v>
      </c>
      <c r="R9" s="162"/>
      <c r="S9" s="162"/>
      <c r="T9" s="163">
        <v>0.16</v>
      </c>
      <c r="U9" s="162">
        <f t="shared" ref="U9:U27" si="6">ROUND(E9*T9,2)</f>
        <v>0</v>
      </c>
      <c r="V9" s="152"/>
      <c r="W9" s="152"/>
      <c r="X9" s="152"/>
      <c r="Y9" s="152"/>
      <c r="Z9" s="152"/>
      <c r="AA9" s="152"/>
      <c r="AB9" s="152"/>
      <c r="AC9" s="152"/>
      <c r="AD9" s="152"/>
      <c r="AE9" s="152" t="s">
        <v>102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>
        <v>2</v>
      </c>
      <c r="B10" s="159" t="s">
        <v>103</v>
      </c>
      <c r="C10" s="192" t="s">
        <v>165</v>
      </c>
      <c r="D10" s="161" t="s">
        <v>101</v>
      </c>
      <c r="E10" s="167">
        <v>0</v>
      </c>
      <c r="F10" s="169">
        <f t="shared" ref="F10:F27" si="7">H10+J10</f>
        <v>0</v>
      </c>
      <c r="G10" s="170">
        <f t="shared" si="0"/>
        <v>0</v>
      </c>
      <c r="H10" s="170"/>
      <c r="I10" s="170">
        <f t="shared" si="1"/>
        <v>0</v>
      </c>
      <c r="J10" s="170"/>
      <c r="K10" s="170">
        <f t="shared" si="2"/>
        <v>0</v>
      </c>
      <c r="L10" s="170">
        <v>21</v>
      </c>
      <c r="M10" s="170">
        <f t="shared" si="3"/>
        <v>0</v>
      </c>
      <c r="N10" s="162">
        <v>0</v>
      </c>
      <c r="O10" s="162">
        <f t="shared" si="4"/>
        <v>0</v>
      </c>
      <c r="P10" s="162">
        <v>0.33</v>
      </c>
      <c r="Q10" s="162">
        <f t="shared" si="5"/>
        <v>0</v>
      </c>
      <c r="R10" s="162"/>
      <c r="S10" s="162"/>
      <c r="T10" s="163">
        <v>0.06</v>
      </c>
      <c r="U10" s="162">
        <f t="shared" si="6"/>
        <v>0</v>
      </c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102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>
        <v>3</v>
      </c>
      <c r="B11" s="159" t="s">
        <v>104</v>
      </c>
      <c r="C11" s="192" t="s">
        <v>166</v>
      </c>
      <c r="D11" s="161" t="s">
        <v>105</v>
      </c>
      <c r="E11" s="167">
        <v>12.84</v>
      </c>
      <c r="F11" s="169">
        <f t="shared" si="7"/>
        <v>0</v>
      </c>
      <c r="G11" s="170">
        <f t="shared" si="0"/>
        <v>0</v>
      </c>
      <c r="H11" s="170"/>
      <c r="I11" s="170">
        <f t="shared" si="1"/>
        <v>0</v>
      </c>
      <c r="J11" s="170"/>
      <c r="K11" s="170">
        <f t="shared" si="2"/>
        <v>0</v>
      </c>
      <c r="L11" s="170">
        <v>21</v>
      </c>
      <c r="M11" s="170">
        <f t="shared" si="3"/>
        <v>0</v>
      </c>
      <c r="N11" s="162">
        <v>0</v>
      </c>
      <c r="O11" s="162">
        <f t="shared" si="4"/>
        <v>0</v>
      </c>
      <c r="P11" s="162">
        <v>0.27</v>
      </c>
      <c r="Q11" s="162">
        <f t="shared" si="5"/>
        <v>3.4668000000000001</v>
      </c>
      <c r="R11" s="162"/>
      <c r="S11" s="162"/>
      <c r="T11" s="163">
        <v>0.123</v>
      </c>
      <c r="U11" s="162">
        <f t="shared" si="6"/>
        <v>1.58</v>
      </c>
      <c r="V11" s="152"/>
      <c r="W11" s="152"/>
      <c r="X11" s="152"/>
      <c r="Y11" s="152"/>
      <c r="Z11" s="152"/>
      <c r="AA11" s="152"/>
      <c r="AB11" s="152"/>
      <c r="AC11" s="152"/>
      <c r="AD11" s="152"/>
      <c r="AE11" s="152" t="s">
        <v>102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>
        <v>4</v>
      </c>
      <c r="B12" s="159" t="s">
        <v>106</v>
      </c>
      <c r="C12" s="192" t="s">
        <v>167</v>
      </c>
      <c r="D12" s="161" t="s">
        <v>105</v>
      </c>
      <c r="E12" s="167">
        <v>16.18</v>
      </c>
      <c r="F12" s="169">
        <f t="shared" si="7"/>
        <v>0</v>
      </c>
      <c r="G12" s="170">
        <f t="shared" si="0"/>
        <v>0</v>
      </c>
      <c r="H12" s="170"/>
      <c r="I12" s="170">
        <f t="shared" si="1"/>
        <v>0</v>
      </c>
      <c r="J12" s="170"/>
      <c r="K12" s="170">
        <f t="shared" si="2"/>
        <v>0</v>
      </c>
      <c r="L12" s="170">
        <v>21</v>
      </c>
      <c r="M12" s="170">
        <f t="shared" si="3"/>
        <v>0</v>
      </c>
      <c r="N12" s="162">
        <v>0</v>
      </c>
      <c r="O12" s="162">
        <f t="shared" si="4"/>
        <v>0</v>
      </c>
      <c r="P12" s="162">
        <v>0.125</v>
      </c>
      <c r="Q12" s="162">
        <f t="shared" si="5"/>
        <v>2.0225</v>
      </c>
      <c r="R12" s="162"/>
      <c r="S12" s="162"/>
      <c r="T12" s="163">
        <v>0.08</v>
      </c>
      <c r="U12" s="162">
        <f t="shared" si="6"/>
        <v>1.29</v>
      </c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102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3">
        <v>5</v>
      </c>
      <c r="B13" s="159" t="s">
        <v>107</v>
      </c>
      <c r="C13" s="192" t="s">
        <v>168</v>
      </c>
      <c r="D13" s="161" t="s">
        <v>108</v>
      </c>
      <c r="E13" s="167">
        <v>42</v>
      </c>
      <c r="F13" s="169">
        <f t="shared" si="7"/>
        <v>0</v>
      </c>
      <c r="G13" s="170">
        <f t="shared" si="0"/>
        <v>0</v>
      </c>
      <c r="H13" s="170"/>
      <c r="I13" s="170">
        <f t="shared" si="1"/>
        <v>0</v>
      </c>
      <c r="J13" s="170"/>
      <c r="K13" s="170">
        <f t="shared" si="2"/>
        <v>0</v>
      </c>
      <c r="L13" s="170">
        <v>21</v>
      </c>
      <c r="M13" s="170">
        <f t="shared" si="3"/>
        <v>0</v>
      </c>
      <c r="N13" s="162">
        <v>0</v>
      </c>
      <c r="O13" s="162">
        <f t="shared" si="4"/>
        <v>0</v>
      </c>
      <c r="P13" s="162">
        <v>0</v>
      </c>
      <c r="Q13" s="162">
        <f t="shared" si="5"/>
        <v>0</v>
      </c>
      <c r="R13" s="162"/>
      <c r="S13" s="162"/>
      <c r="T13" s="163">
        <v>0.12</v>
      </c>
      <c r="U13" s="162">
        <f t="shared" si="6"/>
        <v>5.04</v>
      </c>
      <c r="V13" s="152"/>
      <c r="W13" s="152"/>
      <c r="X13" s="152"/>
      <c r="Y13" s="152"/>
      <c r="Z13" s="152"/>
      <c r="AA13" s="152"/>
      <c r="AB13" s="152"/>
      <c r="AC13" s="152"/>
      <c r="AD13" s="152"/>
      <c r="AE13" s="152" t="s">
        <v>102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3">
        <v>6</v>
      </c>
      <c r="B14" s="159" t="s">
        <v>109</v>
      </c>
      <c r="C14" s="192" t="s">
        <v>110</v>
      </c>
      <c r="D14" s="161" t="s">
        <v>108</v>
      </c>
      <c r="E14" s="167">
        <v>2.42</v>
      </c>
      <c r="F14" s="169">
        <f t="shared" si="7"/>
        <v>0</v>
      </c>
      <c r="G14" s="170">
        <f t="shared" si="0"/>
        <v>0</v>
      </c>
      <c r="H14" s="170"/>
      <c r="I14" s="170">
        <f t="shared" si="1"/>
        <v>0</v>
      </c>
      <c r="J14" s="170"/>
      <c r="K14" s="170">
        <f t="shared" si="2"/>
        <v>0</v>
      </c>
      <c r="L14" s="170">
        <v>21</v>
      </c>
      <c r="M14" s="170">
        <f t="shared" si="3"/>
        <v>0</v>
      </c>
      <c r="N14" s="162">
        <v>0</v>
      </c>
      <c r="O14" s="162">
        <f t="shared" si="4"/>
        <v>0</v>
      </c>
      <c r="P14" s="162">
        <v>0</v>
      </c>
      <c r="Q14" s="162">
        <f t="shared" si="5"/>
        <v>0</v>
      </c>
      <c r="R14" s="162"/>
      <c r="S14" s="162"/>
      <c r="T14" s="163">
        <v>3.5329999999999999</v>
      </c>
      <c r="U14" s="162">
        <f t="shared" si="6"/>
        <v>8.5500000000000007</v>
      </c>
      <c r="V14" s="152"/>
      <c r="W14" s="152"/>
      <c r="X14" s="152"/>
      <c r="Y14" s="152"/>
      <c r="Z14" s="152"/>
      <c r="AA14" s="152"/>
      <c r="AB14" s="152"/>
      <c r="AC14" s="152"/>
      <c r="AD14" s="152"/>
      <c r="AE14" s="152" t="s">
        <v>102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3">
        <v>7</v>
      </c>
      <c r="B15" s="159" t="s">
        <v>111</v>
      </c>
      <c r="C15" s="192" t="s">
        <v>169</v>
      </c>
      <c r="D15" s="161" t="s">
        <v>101</v>
      </c>
      <c r="E15" s="167">
        <v>0</v>
      </c>
      <c r="F15" s="169">
        <f t="shared" si="7"/>
        <v>0</v>
      </c>
      <c r="G15" s="170">
        <f t="shared" si="0"/>
        <v>0</v>
      </c>
      <c r="H15" s="170"/>
      <c r="I15" s="170">
        <f t="shared" si="1"/>
        <v>0</v>
      </c>
      <c r="J15" s="170"/>
      <c r="K15" s="170">
        <f t="shared" si="2"/>
        <v>0</v>
      </c>
      <c r="L15" s="170">
        <v>21</v>
      </c>
      <c r="M15" s="170">
        <f t="shared" si="3"/>
        <v>0</v>
      </c>
      <c r="N15" s="162">
        <v>9.8999999999999999E-4</v>
      </c>
      <c r="O15" s="162">
        <f t="shared" si="4"/>
        <v>0</v>
      </c>
      <c r="P15" s="162">
        <v>0</v>
      </c>
      <c r="Q15" s="162">
        <f t="shared" si="5"/>
        <v>0</v>
      </c>
      <c r="R15" s="162"/>
      <c r="S15" s="162"/>
      <c r="T15" s="163">
        <v>0.23599999999999999</v>
      </c>
      <c r="U15" s="162">
        <f t="shared" si="6"/>
        <v>0</v>
      </c>
      <c r="V15" s="152"/>
      <c r="W15" s="152"/>
      <c r="X15" s="152"/>
      <c r="Y15" s="152"/>
      <c r="Z15" s="152"/>
      <c r="AA15" s="152"/>
      <c r="AB15" s="152"/>
      <c r="AC15" s="152"/>
      <c r="AD15" s="152"/>
      <c r="AE15" s="152" t="s">
        <v>102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3">
        <v>8</v>
      </c>
      <c r="B16" s="159" t="s">
        <v>112</v>
      </c>
      <c r="C16" s="192" t="s">
        <v>170</v>
      </c>
      <c r="D16" s="161" t="s">
        <v>101</v>
      </c>
      <c r="E16" s="167">
        <v>0</v>
      </c>
      <c r="F16" s="169">
        <f t="shared" si="7"/>
        <v>0</v>
      </c>
      <c r="G16" s="170">
        <f t="shared" si="0"/>
        <v>0</v>
      </c>
      <c r="H16" s="170"/>
      <c r="I16" s="170">
        <f t="shared" si="1"/>
        <v>0</v>
      </c>
      <c r="J16" s="170"/>
      <c r="K16" s="170">
        <f t="shared" si="2"/>
        <v>0</v>
      </c>
      <c r="L16" s="170">
        <v>21</v>
      </c>
      <c r="M16" s="170">
        <f t="shared" si="3"/>
        <v>0</v>
      </c>
      <c r="N16" s="162">
        <v>0</v>
      </c>
      <c r="O16" s="162">
        <f t="shared" si="4"/>
        <v>0</v>
      </c>
      <c r="P16" s="162">
        <v>0</v>
      </c>
      <c r="Q16" s="162">
        <f t="shared" si="5"/>
        <v>0</v>
      </c>
      <c r="R16" s="162"/>
      <c r="S16" s="162"/>
      <c r="T16" s="163">
        <v>7.0000000000000007E-2</v>
      </c>
      <c r="U16" s="162">
        <f t="shared" si="6"/>
        <v>0</v>
      </c>
      <c r="V16" s="152"/>
      <c r="W16" s="152"/>
      <c r="X16" s="152"/>
      <c r="Y16" s="152"/>
      <c r="Z16" s="152"/>
      <c r="AA16" s="152"/>
      <c r="AB16" s="152"/>
      <c r="AC16" s="152"/>
      <c r="AD16" s="152"/>
      <c r="AE16" s="152" t="s">
        <v>102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53">
        <v>9</v>
      </c>
      <c r="B17" s="159" t="s">
        <v>113</v>
      </c>
      <c r="C17" s="192" t="s">
        <v>171</v>
      </c>
      <c r="D17" s="161" t="s">
        <v>108</v>
      </c>
      <c r="E17" s="167">
        <v>44.42</v>
      </c>
      <c r="F17" s="169">
        <f t="shared" si="7"/>
        <v>0</v>
      </c>
      <c r="G17" s="170">
        <f t="shared" si="0"/>
        <v>0</v>
      </c>
      <c r="H17" s="170"/>
      <c r="I17" s="170">
        <f t="shared" si="1"/>
        <v>0</v>
      </c>
      <c r="J17" s="170"/>
      <c r="K17" s="170">
        <f t="shared" si="2"/>
        <v>0</v>
      </c>
      <c r="L17" s="170">
        <v>21</v>
      </c>
      <c r="M17" s="170">
        <f t="shared" si="3"/>
        <v>0</v>
      </c>
      <c r="N17" s="162">
        <v>0</v>
      </c>
      <c r="O17" s="162">
        <f t="shared" si="4"/>
        <v>0</v>
      </c>
      <c r="P17" s="162">
        <v>0</v>
      </c>
      <c r="Q17" s="162">
        <f t="shared" si="5"/>
        <v>0</v>
      </c>
      <c r="R17" s="162"/>
      <c r="S17" s="162"/>
      <c r="T17" s="163">
        <v>1.0999999999999999E-2</v>
      </c>
      <c r="U17" s="162">
        <f t="shared" si="6"/>
        <v>0.49</v>
      </c>
      <c r="V17" s="152"/>
      <c r="W17" s="152"/>
      <c r="X17" s="152"/>
      <c r="Y17" s="152"/>
      <c r="Z17" s="152"/>
      <c r="AA17" s="152"/>
      <c r="AB17" s="152"/>
      <c r="AC17" s="152"/>
      <c r="AD17" s="152"/>
      <c r="AE17" s="152" t="s">
        <v>102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3">
        <v>10</v>
      </c>
      <c r="B18" s="159" t="s">
        <v>114</v>
      </c>
      <c r="C18" s="192" t="s">
        <v>172</v>
      </c>
      <c r="D18" s="161" t="s">
        <v>108</v>
      </c>
      <c r="E18" s="167">
        <v>222.1</v>
      </c>
      <c r="F18" s="169">
        <f t="shared" si="7"/>
        <v>0</v>
      </c>
      <c r="G18" s="170">
        <f t="shared" si="0"/>
        <v>0</v>
      </c>
      <c r="H18" s="170"/>
      <c r="I18" s="170">
        <f t="shared" si="1"/>
        <v>0</v>
      </c>
      <c r="J18" s="170"/>
      <c r="K18" s="170">
        <f t="shared" si="2"/>
        <v>0</v>
      </c>
      <c r="L18" s="170">
        <v>21</v>
      </c>
      <c r="M18" s="170">
        <f t="shared" si="3"/>
        <v>0</v>
      </c>
      <c r="N18" s="162">
        <v>0</v>
      </c>
      <c r="O18" s="162">
        <f t="shared" si="4"/>
        <v>0</v>
      </c>
      <c r="P18" s="162">
        <v>0</v>
      </c>
      <c r="Q18" s="162">
        <f t="shared" si="5"/>
        <v>0</v>
      </c>
      <c r="R18" s="162"/>
      <c r="S18" s="162"/>
      <c r="T18" s="163">
        <v>0</v>
      </c>
      <c r="U18" s="162">
        <f t="shared" si="6"/>
        <v>0</v>
      </c>
      <c r="V18" s="152"/>
      <c r="W18" s="152"/>
      <c r="X18" s="152"/>
      <c r="Y18" s="152"/>
      <c r="Z18" s="152"/>
      <c r="AA18" s="152"/>
      <c r="AB18" s="152"/>
      <c r="AC18" s="152"/>
      <c r="AD18" s="152"/>
      <c r="AE18" s="152" t="s">
        <v>102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3">
        <v>11</v>
      </c>
      <c r="B19" s="159" t="s">
        <v>115</v>
      </c>
      <c r="C19" s="192" t="s">
        <v>173</v>
      </c>
      <c r="D19" s="161" t="s">
        <v>108</v>
      </c>
      <c r="E19" s="167">
        <v>0</v>
      </c>
      <c r="F19" s="169">
        <f t="shared" si="7"/>
        <v>0</v>
      </c>
      <c r="G19" s="170">
        <f t="shared" si="0"/>
        <v>0</v>
      </c>
      <c r="H19" s="170"/>
      <c r="I19" s="170">
        <f t="shared" si="1"/>
        <v>0</v>
      </c>
      <c r="J19" s="170"/>
      <c r="K19" s="170">
        <f t="shared" si="2"/>
        <v>0</v>
      </c>
      <c r="L19" s="170">
        <v>21</v>
      </c>
      <c r="M19" s="170">
        <f t="shared" si="3"/>
        <v>0</v>
      </c>
      <c r="N19" s="162">
        <v>0</v>
      </c>
      <c r="O19" s="162">
        <f t="shared" si="4"/>
        <v>0</v>
      </c>
      <c r="P19" s="162">
        <v>0</v>
      </c>
      <c r="Q19" s="162">
        <f t="shared" si="5"/>
        <v>0</v>
      </c>
      <c r="R19" s="162"/>
      <c r="S19" s="162"/>
      <c r="T19" s="163">
        <v>1.587</v>
      </c>
      <c r="U19" s="162">
        <f t="shared" si="6"/>
        <v>0</v>
      </c>
      <c r="V19" s="152"/>
      <c r="W19" s="152"/>
      <c r="X19" s="152"/>
      <c r="Y19" s="152"/>
      <c r="Z19" s="152"/>
      <c r="AA19" s="152"/>
      <c r="AB19" s="152"/>
      <c r="AC19" s="152"/>
      <c r="AD19" s="152"/>
      <c r="AE19" s="152" t="s">
        <v>102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3">
        <v>12</v>
      </c>
      <c r="B20" s="159" t="s">
        <v>116</v>
      </c>
      <c r="C20" s="192" t="s">
        <v>174</v>
      </c>
      <c r="D20" s="161" t="s">
        <v>101</v>
      </c>
      <c r="E20" s="167">
        <v>51.65</v>
      </c>
      <c r="F20" s="169">
        <f t="shared" si="7"/>
        <v>0</v>
      </c>
      <c r="G20" s="170">
        <f t="shared" si="0"/>
        <v>0</v>
      </c>
      <c r="H20" s="170"/>
      <c r="I20" s="170">
        <f t="shared" si="1"/>
        <v>0</v>
      </c>
      <c r="J20" s="170"/>
      <c r="K20" s="170">
        <f t="shared" si="2"/>
        <v>0</v>
      </c>
      <c r="L20" s="170">
        <v>21</v>
      </c>
      <c r="M20" s="170">
        <f t="shared" si="3"/>
        <v>0</v>
      </c>
      <c r="N20" s="162">
        <v>3.0000000000000001E-5</v>
      </c>
      <c r="O20" s="162">
        <f t="shared" si="4"/>
        <v>1.5499999999999999E-3</v>
      </c>
      <c r="P20" s="162">
        <v>0</v>
      </c>
      <c r="Q20" s="162">
        <f t="shared" si="5"/>
        <v>0</v>
      </c>
      <c r="R20" s="162"/>
      <c r="S20" s="162"/>
      <c r="T20" s="163">
        <v>0.06</v>
      </c>
      <c r="U20" s="162">
        <f t="shared" si="6"/>
        <v>3.1</v>
      </c>
      <c r="V20" s="152"/>
      <c r="W20" s="152"/>
      <c r="X20" s="152"/>
      <c r="Y20" s="152"/>
      <c r="Z20" s="152"/>
      <c r="AA20" s="152"/>
      <c r="AB20" s="152"/>
      <c r="AC20" s="152"/>
      <c r="AD20" s="152"/>
      <c r="AE20" s="152" t="s">
        <v>117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3">
        <v>13</v>
      </c>
      <c r="B21" s="159" t="s">
        <v>118</v>
      </c>
      <c r="C21" s="192" t="s">
        <v>175</v>
      </c>
      <c r="D21" s="161" t="s">
        <v>101</v>
      </c>
      <c r="E21" s="167">
        <v>433.47</v>
      </c>
      <c r="F21" s="169">
        <f t="shared" si="7"/>
        <v>0</v>
      </c>
      <c r="G21" s="170">
        <f t="shared" si="0"/>
        <v>0</v>
      </c>
      <c r="H21" s="170"/>
      <c r="I21" s="170">
        <f t="shared" si="1"/>
        <v>0</v>
      </c>
      <c r="J21" s="170"/>
      <c r="K21" s="170">
        <f t="shared" si="2"/>
        <v>0</v>
      </c>
      <c r="L21" s="170">
        <v>21</v>
      </c>
      <c r="M21" s="170">
        <f t="shared" si="3"/>
        <v>0</v>
      </c>
      <c r="N21" s="162">
        <v>0</v>
      </c>
      <c r="O21" s="162">
        <f t="shared" si="4"/>
        <v>0</v>
      </c>
      <c r="P21" s="162">
        <v>0</v>
      </c>
      <c r="Q21" s="162">
        <f t="shared" si="5"/>
        <v>0</v>
      </c>
      <c r="R21" s="162"/>
      <c r="S21" s="162"/>
      <c r="T21" s="163">
        <v>1.7999999999999999E-2</v>
      </c>
      <c r="U21" s="162">
        <f t="shared" si="6"/>
        <v>7.8</v>
      </c>
      <c r="V21" s="152"/>
      <c r="W21" s="152"/>
      <c r="X21" s="152"/>
      <c r="Y21" s="152"/>
      <c r="Z21" s="152"/>
      <c r="AA21" s="152"/>
      <c r="AB21" s="152"/>
      <c r="AC21" s="152"/>
      <c r="AD21" s="152"/>
      <c r="AE21" s="152" t="s">
        <v>102</v>
      </c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3">
        <v>14</v>
      </c>
      <c r="B22" s="159" t="s">
        <v>119</v>
      </c>
      <c r="C22" s="192" t="s">
        <v>176</v>
      </c>
      <c r="D22" s="161" t="s">
        <v>101</v>
      </c>
      <c r="E22" s="167">
        <v>51.66</v>
      </c>
      <c r="F22" s="169">
        <f t="shared" si="7"/>
        <v>0</v>
      </c>
      <c r="G22" s="170">
        <f t="shared" si="0"/>
        <v>0</v>
      </c>
      <c r="H22" s="170"/>
      <c r="I22" s="170">
        <f t="shared" si="1"/>
        <v>0</v>
      </c>
      <c r="J22" s="170"/>
      <c r="K22" s="170">
        <f t="shared" si="2"/>
        <v>0</v>
      </c>
      <c r="L22" s="170">
        <v>21</v>
      </c>
      <c r="M22" s="170">
        <f t="shared" si="3"/>
        <v>0</v>
      </c>
      <c r="N22" s="162">
        <v>0</v>
      </c>
      <c r="O22" s="162">
        <f t="shared" si="4"/>
        <v>0</v>
      </c>
      <c r="P22" s="162">
        <v>0</v>
      </c>
      <c r="Q22" s="162">
        <f t="shared" si="5"/>
        <v>0</v>
      </c>
      <c r="R22" s="162"/>
      <c r="S22" s="162"/>
      <c r="T22" s="163">
        <v>1.2999999999999999E-2</v>
      </c>
      <c r="U22" s="162">
        <f t="shared" si="6"/>
        <v>0.67</v>
      </c>
      <c r="V22" s="152"/>
      <c r="W22" s="152"/>
      <c r="X22" s="152"/>
      <c r="Y22" s="152"/>
      <c r="Z22" s="152"/>
      <c r="AA22" s="152"/>
      <c r="AB22" s="152"/>
      <c r="AC22" s="152"/>
      <c r="AD22" s="152"/>
      <c r="AE22" s="152" t="s">
        <v>102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3">
        <v>15</v>
      </c>
      <c r="B23" s="159" t="s">
        <v>120</v>
      </c>
      <c r="C23" s="192" t="s">
        <v>177</v>
      </c>
      <c r="D23" s="161" t="s">
        <v>101</v>
      </c>
      <c r="E23" s="167">
        <v>51.65</v>
      </c>
      <c r="F23" s="169">
        <f t="shared" si="7"/>
        <v>0</v>
      </c>
      <c r="G23" s="170">
        <f t="shared" si="0"/>
        <v>0</v>
      </c>
      <c r="H23" s="170"/>
      <c r="I23" s="170">
        <f t="shared" si="1"/>
        <v>0</v>
      </c>
      <c r="J23" s="170"/>
      <c r="K23" s="170">
        <f t="shared" si="2"/>
        <v>0</v>
      </c>
      <c r="L23" s="170">
        <v>21</v>
      </c>
      <c r="M23" s="170">
        <f t="shared" si="3"/>
        <v>0</v>
      </c>
      <c r="N23" s="162">
        <v>0</v>
      </c>
      <c r="O23" s="162">
        <f t="shared" si="4"/>
        <v>0</v>
      </c>
      <c r="P23" s="162">
        <v>0</v>
      </c>
      <c r="Q23" s="162">
        <f t="shared" si="5"/>
        <v>0</v>
      </c>
      <c r="R23" s="162"/>
      <c r="S23" s="162"/>
      <c r="T23" s="163">
        <v>0.50800000000000001</v>
      </c>
      <c r="U23" s="162">
        <f t="shared" si="6"/>
        <v>26.24</v>
      </c>
      <c r="V23" s="152"/>
      <c r="W23" s="152"/>
      <c r="X23" s="152"/>
      <c r="Y23" s="152"/>
      <c r="Z23" s="152"/>
      <c r="AA23" s="152"/>
      <c r="AB23" s="152"/>
      <c r="AC23" s="152"/>
      <c r="AD23" s="152"/>
      <c r="AE23" s="152" t="s">
        <v>102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3">
        <v>16</v>
      </c>
      <c r="B24" s="159" t="s">
        <v>121</v>
      </c>
      <c r="C24" s="192" t="s">
        <v>122</v>
      </c>
      <c r="D24" s="161" t="s">
        <v>108</v>
      </c>
      <c r="E24" s="167">
        <v>44.42</v>
      </c>
      <c r="F24" s="169">
        <f t="shared" si="7"/>
        <v>0</v>
      </c>
      <c r="G24" s="170">
        <f t="shared" si="0"/>
        <v>0</v>
      </c>
      <c r="H24" s="170"/>
      <c r="I24" s="170">
        <f t="shared" si="1"/>
        <v>0</v>
      </c>
      <c r="J24" s="170"/>
      <c r="K24" s="170">
        <f t="shared" si="2"/>
        <v>0</v>
      </c>
      <c r="L24" s="170">
        <v>21</v>
      </c>
      <c r="M24" s="170">
        <f t="shared" si="3"/>
        <v>0</v>
      </c>
      <c r="N24" s="162">
        <v>0</v>
      </c>
      <c r="O24" s="162">
        <f t="shared" si="4"/>
        <v>0</v>
      </c>
      <c r="P24" s="162">
        <v>0</v>
      </c>
      <c r="Q24" s="162">
        <f t="shared" si="5"/>
        <v>0</v>
      </c>
      <c r="R24" s="162"/>
      <c r="S24" s="162"/>
      <c r="T24" s="163">
        <v>0</v>
      </c>
      <c r="U24" s="162">
        <f t="shared" si="6"/>
        <v>0</v>
      </c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102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3">
        <v>17</v>
      </c>
      <c r="B25" s="159" t="s">
        <v>123</v>
      </c>
      <c r="C25" s="192" t="s">
        <v>178</v>
      </c>
      <c r="D25" s="161" t="s">
        <v>124</v>
      </c>
      <c r="E25" s="167">
        <v>2.66</v>
      </c>
      <c r="F25" s="169">
        <f t="shared" si="7"/>
        <v>0</v>
      </c>
      <c r="G25" s="170">
        <f t="shared" si="0"/>
        <v>0</v>
      </c>
      <c r="H25" s="170"/>
      <c r="I25" s="170">
        <f t="shared" si="1"/>
        <v>0</v>
      </c>
      <c r="J25" s="170"/>
      <c r="K25" s="170">
        <f t="shared" si="2"/>
        <v>0</v>
      </c>
      <c r="L25" s="170">
        <v>21</v>
      </c>
      <c r="M25" s="170">
        <f t="shared" si="3"/>
        <v>0</v>
      </c>
      <c r="N25" s="162">
        <v>1E-3</v>
      </c>
      <c r="O25" s="162">
        <f t="shared" si="4"/>
        <v>2.66E-3</v>
      </c>
      <c r="P25" s="162">
        <v>0</v>
      </c>
      <c r="Q25" s="162">
        <f t="shared" si="5"/>
        <v>0</v>
      </c>
      <c r="R25" s="162"/>
      <c r="S25" s="162"/>
      <c r="T25" s="163">
        <v>0</v>
      </c>
      <c r="U25" s="162">
        <f t="shared" si="6"/>
        <v>0</v>
      </c>
      <c r="V25" s="152"/>
      <c r="W25" s="152"/>
      <c r="X25" s="152"/>
      <c r="Y25" s="152"/>
      <c r="Z25" s="152"/>
      <c r="AA25" s="152"/>
      <c r="AB25" s="152"/>
      <c r="AC25" s="152"/>
      <c r="AD25" s="152"/>
      <c r="AE25" s="152" t="s">
        <v>125</v>
      </c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3">
        <v>18</v>
      </c>
      <c r="B26" s="159" t="s">
        <v>126</v>
      </c>
      <c r="C26" s="192" t="s">
        <v>179</v>
      </c>
      <c r="D26" s="161" t="s">
        <v>108</v>
      </c>
      <c r="E26" s="167">
        <v>6.2</v>
      </c>
      <c r="F26" s="169">
        <f t="shared" si="7"/>
        <v>0</v>
      </c>
      <c r="G26" s="170">
        <f t="shared" si="0"/>
        <v>0</v>
      </c>
      <c r="H26" s="170"/>
      <c r="I26" s="170">
        <f t="shared" si="1"/>
        <v>0</v>
      </c>
      <c r="J26" s="170"/>
      <c r="K26" s="170">
        <f t="shared" si="2"/>
        <v>0</v>
      </c>
      <c r="L26" s="170">
        <v>21</v>
      </c>
      <c r="M26" s="170">
        <f t="shared" si="3"/>
        <v>0</v>
      </c>
      <c r="N26" s="162">
        <v>1.67</v>
      </c>
      <c r="O26" s="162">
        <f t="shared" si="4"/>
        <v>10.353999999999999</v>
      </c>
      <c r="P26" s="162">
        <v>0</v>
      </c>
      <c r="Q26" s="162">
        <f t="shared" si="5"/>
        <v>0</v>
      </c>
      <c r="R26" s="162"/>
      <c r="S26" s="162"/>
      <c r="T26" s="163">
        <v>0</v>
      </c>
      <c r="U26" s="162">
        <f t="shared" si="6"/>
        <v>0</v>
      </c>
      <c r="V26" s="152"/>
      <c r="W26" s="152"/>
      <c r="X26" s="152"/>
      <c r="Y26" s="152"/>
      <c r="Z26" s="152"/>
      <c r="AA26" s="152"/>
      <c r="AB26" s="152"/>
      <c r="AC26" s="152"/>
      <c r="AD26" s="152"/>
      <c r="AE26" s="152" t="s">
        <v>125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3">
        <v>19</v>
      </c>
      <c r="B27" s="159" t="s">
        <v>127</v>
      </c>
      <c r="C27" s="192" t="s">
        <v>180</v>
      </c>
      <c r="D27" s="161" t="s">
        <v>128</v>
      </c>
      <c r="E27" s="167">
        <v>0</v>
      </c>
      <c r="F27" s="169">
        <f t="shared" si="7"/>
        <v>0</v>
      </c>
      <c r="G27" s="170">
        <f t="shared" si="0"/>
        <v>0</v>
      </c>
      <c r="H27" s="170"/>
      <c r="I27" s="170">
        <f t="shared" si="1"/>
        <v>0</v>
      </c>
      <c r="J27" s="170"/>
      <c r="K27" s="170">
        <f t="shared" si="2"/>
        <v>0</v>
      </c>
      <c r="L27" s="170">
        <v>21</v>
      </c>
      <c r="M27" s="170">
        <f t="shared" si="3"/>
        <v>0</v>
      </c>
      <c r="N27" s="162">
        <v>1</v>
      </c>
      <c r="O27" s="162">
        <f t="shared" si="4"/>
        <v>0</v>
      </c>
      <c r="P27" s="162">
        <v>0</v>
      </c>
      <c r="Q27" s="162">
        <f t="shared" si="5"/>
        <v>0</v>
      </c>
      <c r="R27" s="162"/>
      <c r="S27" s="162"/>
      <c r="T27" s="163">
        <v>0</v>
      </c>
      <c r="U27" s="162">
        <f t="shared" si="6"/>
        <v>0</v>
      </c>
      <c r="V27" s="152"/>
      <c r="W27" s="152"/>
      <c r="X27" s="152"/>
      <c r="Y27" s="152"/>
      <c r="Z27" s="152"/>
      <c r="AA27" s="152"/>
      <c r="AB27" s="152"/>
      <c r="AC27" s="152"/>
      <c r="AD27" s="152"/>
      <c r="AE27" s="152" t="s">
        <v>125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x14ac:dyDescent="0.2">
      <c r="A28" s="154" t="s">
        <v>98</v>
      </c>
      <c r="B28" s="160" t="s">
        <v>57</v>
      </c>
      <c r="C28" s="193" t="s">
        <v>58</v>
      </c>
      <c r="D28" s="164"/>
      <c r="E28" s="168"/>
      <c r="F28" s="171"/>
      <c r="G28" s="171">
        <f>SUMIF(AE29:AE31,"&lt;&gt;NOR",G29:G31)</f>
        <v>0</v>
      </c>
      <c r="H28" s="171"/>
      <c r="I28" s="171">
        <f>SUM(I29:I31)</f>
        <v>0</v>
      </c>
      <c r="J28" s="171"/>
      <c r="K28" s="171">
        <f>SUM(K29:K31)</f>
        <v>0</v>
      </c>
      <c r="L28" s="171"/>
      <c r="M28" s="171">
        <f>SUM(M29:M31)</f>
        <v>0</v>
      </c>
      <c r="N28" s="165"/>
      <c r="O28" s="165">
        <f>SUM(O29:O31)</f>
        <v>0.48618</v>
      </c>
      <c r="P28" s="165"/>
      <c r="Q28" s="165">
        <f>SUM(Q29:Q31)</f>
        <v>0</v>
      </c>
      <c r="R28" s="165"/>
      <c r="S28" s="165"/>
      <c r="T28" s="166"/>
      <c r="U28" s="165">
        <f>SUM(U29:U31)</f>
        <v>13.88</v>
      </c>
      <c r="AE28" t="s">
        <v>99</v>
      </c>
    </row>
    <row r="29" spans="1:60" outlineLevel="1" x14ac:dyDescent="0.2">
      <c r="A29" s="153">
        <v>20</v>
      </c>
      <c r="B29" s="159" t="s">
        <v>129</v>
      </c>
      <c r="C29" s="192" t="s">
        <v>181</v>
      </c>
      <c r="D29" s="161" t="s">
        <v>108</v>
      </c>
      <c r="E29" s="167">
        <v>0</v>
      </c>
      <c r="F29" s="169">
        <f>H29+J29</f>
        <v>0</v>
      </c>
      <c r="G29" s="170">
        <f>ROUND(E29*F29,2)</f>
        <v>0</v>
      </c>
      <c r="H29" s="170"/>
      <c r="I29" s="170">
        <f>ROUND(E29*H29,2)</f>
        <v>0</v>
      </c>
      <c r="J29" s="170"/>
      <c r="K29" s="170">
        <f>ROUND(E29*J29,2)</f>
        <v>0</v>
      </c>
      <c r="L29" s="170">
        <v>21</v>
      </c>
      <c r="M29" s="170">
        <f>G29*(1+L29/100)</f>
        <v>0</v>
      </c>
      <c r="N29" s="162">
        <v>2.5249999999999999</v>
      </c>
      <c r="O29" s="162">
        <f>ROUND(E29*N29,5)</f>
        <v>0</v>
      </c>
      <c r="P29" s="162">
        <v>0</v>
      </c>
      <c r="Q29" s="162">
        <f>ROUND(E29*P29,5)</f>
        <v>0</v>
      </c>
      <c r="R29" s="162"/>
      <c r="S29" s="162"/>
      <c r="T29" s="163">
        <v>3.476</v>
      </c>
      <c r="U29" s="162">
        <f>ROUND(E29*T29,2)</f>
        <v>0</v>
      </c>
      <c r="V29" s="152"/>
      <c r="W29" s="152"/>
      <c r="X29" s="152"/>
      <c r="Y29" s="152"/>
      <c r="Z29" s="152"/>
      <c r="AA29" s="152"/>
      <c r="AB29" s="152"/>
      <c r="AC29" s="152"/>
      <c r="AD29" s="152"/>
      <c r="AE29" s="152" t="s">
        <v>102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3">
        <v>21</v>
      </c>
      <c r="B30" s="159" t="s">
        <v>130</v>
      </c>
      <c r="C30" s="192" t="s">
        <v>183</v>
      </c>
      <c r="D30" s="161" t="s">
        <v>101</v>
      </c>
      <c r="E30" s="167">
        <v>0</v>
      </c>
      <c r="F30" s="169">
        <f>H30+J30</f>
        <v>0</v>
      </c>
      <c r="G30" s="170">
        <f>ROUND(E30*F30,2)</f>
        <v>0</v>
      </c>
      <c r="H30" s="170"/>
      <c r="I30" s="170">
        <f>ROUND(E30*H30,2)</f>
        <v>0</v>
      </c>
      <c r="J30" s="170"/>
      <c r="K30" s="170">
        <f>ROUND(E30*J30,2)</f>
        <v>0</v>
      </c>
      <c r="L30" s="170">
        <v>21</v>
      </c>
      <c r="M30" s="170">
        <f>G30*(1+L30/100)</f>
        <v>0</v>
      </c>
      <c r="N30" s="162">
        <v>3.9500000000000004E-3</v>
      </c>
      <c r="O30" s="162">
        <f>ROUND(E30*N30,5)</f>
        <v>0</v>
      </c>
      <c r="P30" s="162">
        <v>0</v>
      </c>
      <c r="Q30" s="162">
        <f>ROUND(E30*P30,5)</f>
        <v>0</v>
      </c>
      <c r="R30" s="162"/>
      <c r="S30" s="162"/>
      <c r="T30" s="163">
        <v>0.83399999999999996</v>
      </c>
      <c r="U30" s="162">
        <f>ROUND(E30*T30,2)</f>
        <v>0</v>
      </c>
      <c r="V30" s="152"/>
      <c r="W30" s="152"/>
      <c r="X30" s="152"/>
      <c r="Y30" s="152"/>
      <c r="Z30" s="152"/>
      <c r="AA30" s="152"/>
      <c r="AB30" s="152"/>
      <c r="AC30" s="152"/>
      <c r="AD30" s="152"/>
      <c r="AE30" s="152" t="s">
        <v>102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3">
        <v>22</v>
      </c>
      <c r="B31" s="159" t="s">
        <v>131</v>
      </c>
      <c r="C31" s="192" t="s">
        <v>182</v>
      </c>
      <c r="D31" s="161" t="s">
        <v>105</v>
      </c>
      <c r="E31" s="167">
        <v>111</v>
      </c>
      <c r="F31" s="169">
        <f>H31+J31</f>
        <v>0</v>
      </c>
      <c r="G31" s="170">
        <f>ROUND(E31*F31,2)</f>
        <v>0</v>
      </c>
      <c r="H31" s="170"/>
      <c r="I31" s="170">
        <f>ROUND(E31*H31,2)</f>
        <v>0</v>
      </c>
      <c r="J31" s="170"/>
      <c r="K31" s="170">
        <f>ROUND(E31*J31,2)</f>
        <v>0</v>
      </c>
      <c r="L31" s="170">
        <v>21</v>
      </c>
      <c r="M31" s="170">
        <f>G31*(1+L31/100)</f>
        <v>0</v>
      </c>
      <c r="N31" s="162">
        <v>4.3800000000000002E-3</v>
      </c>
      <c r="O31" s="162">
        <f>ROUND(E31*N31,5)</f>
        <v>0.48618</v>
      </c>
      <c r="P31" s="162">
        <v>0</v>
      </c>
      <c r="Q31" s="162">
        <f>ROUND(E31*P31,5)</f>
        <v>0</v>
      </c>
      <c r="R31" s="162"/>
      <c r="S31" s="162"/>
      <c r="T31" s="163">
        <v>0.125</v>
      </c>
      <c r="U31" s="162">
        <f>ROUND(E31*T31,2)</f>
        <v>13.88</v>
      </c>
      <c r="V31" s="152"/>
      <c r="W31" s="152"/>
      <c r="X31" s="152"/>
      <c r="Y31" s="152"/>
      <c r="Z31" s="152"/>
      <c r="AA31" s="152"/>
      <c r="AB31" s="152"/>
      <c r="AC31" s="152"/>
      <c r="AD31" s="152"/>
      <c r="AE31" s="152" t="s">
        <v>102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x14ac:dyDescent="0.2">
      <c r="A32" s="154" t="s">
        <v>98</v>
      </c>
      <c r="B32" s="160" t="s">
        <v>59</v>
      </c>
      <c r="C32" s="193" t="s">
        <v>60</v>
      </c>
      <c r="D32" s="164"/>
      <c r="E32" s="168"/>
      <c r="F32" s="171"/>
      <c r="G32" s="171">
        <f>SUMIF(AE33:AE33,"&lt;&gt;NOR",G33:G33)</f>
        <v>0</v>
      </c>
      <c r="H32" s="171"/>
      <c r="I32" s="171">
        <f>SUM(I33:I33)</f>
        <v>0</v>
      </c>
      <c r="J32" s="171"/>
      <c r="K32" s="171">
        <f>SUM(K33:K33)</f>
        <v>0</v>
      </c>
      <c r="L32" s="171"/>
      <c r="M32" s="171">
        <f>SUM(M33:M33)</f>
        <v>0</v>
      </c>
      <c r="N32" s="165"/>
      <c r="O32" s="165">
        <f>SUM(O33:O33)</f>
        <v>40.916260000000001</v>
      </c>
      <c r="P32" s="165"/>
      <c r="Q32" s="165">
        <f>SUM(Q33:Q33)</f>
        <v>0</v>
      </c>
      <c r="R32" s="165"/>
      <c r="S32" s="165"/>
      <c r="T32" s="166"/>
      <c r="U32" s="165">
        <f>SUM(U33:U33)</f>
        <v>28.5</v>
      </c>
      <c r="AE32" t="s">
        <v>99</v>
      </c>
    </row>
    <row r="33" spans="1:60" outlineLevel="1" x14ac:dyDescent="0.2">
      <c r="A33" s="153">
        <v>23</v>
      </c>
      <c r="B33" s="159" t="s">
        <v>132</v>
      </c>
      <c r="C33" s="192" t="s">
        <v>184</v>
      </c>
      <c r="D33" s="161" t="s">
        <v>108</v>
      </c>
      <c r="E33" s="167">
        <v>21.64</v>
      </c>
      <c r="F33" s="169">
        <f>H33+J33</f>
        <v>0</v>
      </c>
      <c r="G33" s="170">
        <f>ROUND(E33*F33,2)</f>
        <v>0</v>
      </c>
      <c r="H33" s="170"/>
      <c r="I33" s="170">
        <f>ROUND(E33*H33,2)</f>
        <v>0</v>
      </c>
      <c r="J33" s="170"/>
      <c r="K33" s="170">
        <f>ROUND(E33*J33,2)</f>
        <v>0</v>
      </c>
      <c r="L33" s="170">
        <v>21</v>
      </c>
      <c r="M33" s="170">
        <f>G33*(1+L33/100)</f>
        <v>0</v>
      </c>
      <c r="N33" s="162">
        <v>1.8907700000000001</v>
      </c>
      <c r="O33" s="162">
        <f>ROUND(E33*N33,5)</f>
        <v>40.916260000000001</v>
      </c>
      <c r="P33" s="162">
        <v>0</v>
      </c>
      <c r="Q33" s="162">
        <f>ROUND(E33*P33,5)</f>
        <v>0</v>
      </c>
      <c r="R33" s="162"/>
      <c r="S33" s="162"/>
      <c r="T33" s="163">
        <v>1.3169999999999999</v>
      </c>
      <c r="U33" s="162">
        <f>ROUND(E33*T33,2)</f>
        <v>28.5</v>
      </c>
      <c r="V33" s="152"/>
      <c r="W33" s="152"/>
      <c r="X33" s="152"/>
      <c r="Y33" s="152"/>
      <c r="Z33" s="152"/>
      <c r="AA33" s="152"/>
      <c r="AB33" s="152"/>
      <c r="AC33" s="152"/>
      <c r="AD33" s="152"/>
      <c r="AE33" s="152" t="s">
        <v>102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x14ac:dyDescent="0.2">
      <c r="A34" s="154" t="s">
        <v>98</v>
      </c>
      <c r="B34" s="160" t="s">
        <v>61</v>
      </c>
      <c r="C34" s="193" t="s">
        <v>62</v>
      </c>
      <c r="D34" s="164"/>
      <c r="E34" s="168"/>
      <c r="F34" s="171"/>
      <c r="G34" s="171">
        <f>SUMIF(AE35:AE40,"&lt;&gt;NOR",G35:G40)</f>
        <v>0</v>
      </c>
      <c r="H34" s="171"/>
      <c r="I34" s="171">
        <f>SUM(I35:I40)</f>
        <v>0</v>
      </c>
      <c r="J34" s="171"/>
      <c r="K34" s="171">
        <f>SUM(K35:K40)</f>
        <v>0</v>
      </c>
      <c r="L34" s="171"/>
      <c r="M34" s="171">
        <f>SUM(M35:M40)</f>
        <v>0</v>
      </c>
      <c r="N34" s="165"/>
      <c r="O34" s="165">
        <f>SUM(O35:O40)</f>
        <v>250.92304999999999</v>
      </c>
      <c r="P34" s="165"/>
      <c r="Q34" s="165">
        <f>SUM(Q35:Q40)</f>
        <v>0</v>
      </c>
      <c r="R34" s="165"/>
      <c r="S34" s="165"/>
      <c r="T34" s="166"/>
      <c r="U34" s="165">
        <f>SUM(U35:U40)</f>
        <v>212.21</v>
      </c>
      <c r="AE34" t="s">
        <v>99</v>
      </c>
    </row>
    <row r="35" spans="1:60" outlineLevel="1" x14ac:dyDescent="0.2">
      <c r="A35" s="153">
        <v>24</v>
      </c>
      <c r="B35" s="159" t="s">
        <v>133</v>
      </c>
      <c r="C35" s="192" t="s">
        <v>185</v>
      </c>
      <c r="D35" s="161" t="s">
        <v>101</v>
      </c>
      <c r="E35" s="167">
        <v>433.47</v>
      </c>
      <c r="F35" s="169">
        <f t="shared" ref="F35:F40" si="8">H35+J35</f>
        <v>0</v>
      </c>
      <c r="G35" s="170">
        <f t="shared" ref="G35:G40" si="9">ROUND(E35*F35,2)</f>
        <v>0</v>
      </c>
      <c r="H35" s="170"/>
      <c r="I35" s="170">
        <f t="shared" ref="I35:I40" si="10">ROUND(E35*H35,2)</f>
        <v>0</v>
      </c>
      <c r="J35" s="170"/>
      <c r="K35" s="170">
        <f t="shared" ref="K35:K40" si="11">ROUND(E35*J35,2)</f>
        <v>0</v>
      </c>
      <c r="L35" s="170">
        <v>21</v>
      </c>
      <c r="M35" s="170">
        <f t="shared" ref="M35:M40" si="12">G35*(1+L35/100)</f>
        <v>0</v>
      </c>
      <c r="N35" s="162">
        <v>0.27994000000000002</v>
      </c>
      <c r="O35" s="162">
        <f t="shared" ref="O35:O40" si="13">ROUND(E35*N35,5)</f>
        <v>121.34559</v>
      </c>
      <c r="P35" s="162">
        <v>0</v>
      </c>
      <c r="Q35" s="162">
        <f t="shared" ref="Q35:Q40" si="14">ROUND(E35*P35,5)</f>
        <v>0</v>
      </c>
      <c r="R35" s="162"/>
      <c r="S35" s="162"/>
      <c r="T35" s="163">
        <v>2.5999999999999999E-2</v>
      </c>
      <c r="U35" s="162">
        <f t="shared" ref="U35:U40" si="15">ROUND(E35*T35,2)</f>
        <v>11.27</v>
      </c>
      <c r="V35" s="152"/>
      <c r="W35" s="152"/>
      <c r="X35" s="152"/>
      <c r="Y35" s="152"/>
      <c r="Z35" s="152"/>
      <c r="AA35" s="152"/>
      <c r="AB35" s="152"/>
      <c r="AC35" s="152"/>
      <c r="AD35" s="152"/>
      <c r="AE35" s="152" t="s">
        <v>102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3">
        <v>25</v>
      </c>
      <c r="B36" s="159" t="s">
        <v>134</v>
      </c>
      <c r="C36" s="192" t="s">
        <v>186</v>
      </c>
      <c r="D36" s="161" t="s">
        <v>101</v>
      </c>
      <c r="E36" s="167">
        <v>92.91</v>
      </c>
      <c r="F36" s="169">
        <f t="shared" si="8"/>
        <v>0</v>
      </c>
      <c r="G36" s="170">
        <f t="shared" si="9"/>
        <v>0</v>
      </c>
      <c r="H36" s="170"/>
      <c r="I36" s="170">
        <f t="shared" si="10"/>
        <v>0</v>
      </c>
      <c r="J36" s="170"/>
      <c r="K36" s="170">
        <f t="shared" si="11"/>
        <v>0</v>
      </c>
      <c r="L36" s="170">
        <v>21</v>
      </c>
      <c r="M36" s="170">
        <f t="shared" si="12"/>
        <v>0</v>
      </c>
      <c r="N36" s="162">
        <v>0.441</v>
      </c>
      <c r="O36" s="162">
        <f t="shared" si="13"/>
        <v>40.973309999999998</v>
      </c>
      <c r="P36" s="162">
        <v>0</v>
      </c>
      <c r="Q36" s="162">
        <f t="shared" si="14"/>
        <v>0</v>
      </c>
      <c r="R36" s="162"/>
      <c r="S36" s="162"/>
      <c r="T36" s="163">
        <v>2.9000000000000001E-2</v>
      </c>
      <c r="U36" s="162">
        <f t="shared" si="15"/>
        <v>2.69</v>
      </c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102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3">
        <v>26</v>
      </c>
      <c r="B37" s="159" t="s">
        <v>135</v>
      </c>
      <c r="C37" s="192" t="s">
        <v>187</v>
      </c>
      <c r="D37" s="161" t="s">
        <v>108</v>
      </c>
      <c r="E37" s="167">
        <v>2.42</v>
      </c>
      <c r="F37" s="169">
        <f t="shared" si="8"/>
        <v>0</v>
      </c>
      <c r="G37" s="170">
        <f t="shared" si="9"/>
        <v>0</v>
      </c>
      <c r="H37" s="170"/>
      <c r="I37" s="170">
        <f t="shared" si="10"/>
        <v>0</v>
      </c>
      <c r="J37" s="170"/>
      <c r="K37" s="170">
        <f t="shared" si="11"/>
        <v>0</v>
      </c>
      <c r="L37" s="170">
        <v>21</v>
      </c>
      <c r="M37" s="170">
        <f t="shared" si="12"/>
        <v>0</v>
      </c>
      <c r="N37" s="162">
        <v>0</v>
      </c>
      <c r="O37" s="162">
        <f t="shared" si="13"/>
        <v>0</v>
      </c>
      <c r="P37" s="162">
        <v>0</v>
      </c>
      <c r="Q37" s="162">
        <f t="shared" si="14"/>
        <v>0</v>
      </c>
      <c r="R37" s="162"/>
      <c r="S37" s="162"/>
      <c r="T37" s="163">
        <v>0.96</v>
      </c>
      <c r="U37" s="162">
        <f t="shared" si="15"/>
        <v>2.3199999999999998</v>
      </c>
      <c r="V37" s="152"/>
      <c r="W37" s="152"/>
      <c r="X37" s="152"/>
      <c r="Y37" s="152"/>
      <c r="Z37" s="152"/>
      <c r="AA37" s="152"/>
      <c r="AB37" s="152"/>
      <c r="AC37" s="152"/>
      <c r="AD37" s="152"/>
      <c r="AE37" s="152" t="s">
        <v>102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3">
        <v>27</v>
      </c>
      <c r="B38" s="159" t="s">
        <v>136</v>
      </c>
      <c r="C38" s="192" t="s">
        <v>188</v>
      </c>
      <c r="D38" s="161" t="s">
        <v>101</v>
      </c>
      <c r="E38" s="167">
        <v>433.47</v>
      </c>
      <c r="F38" s="169">
        <f t="shared" si="8"/>
        <v>0</v>
      </c>
      <c r="G38" s="170">
        <f t="shared" si="9"/>
        <v>0</v>
      </c>
      <c r="H38" s="170"/>
      <c r="I38" s="170">
        <f t="shared" si="10"/>
        <v>0</v>
      </c>
      <c r="J38" s="170"/>
      <c r="K38" s="170">
        <f t="shared" si="11"/>
        <v>0</v>
      </c>
      <c r="L38" s="170">
        <v>21</v>
      </c>
      <c r="M38" s="170">
        <f t="shared" si="12"/>
        <v>0</v>
      </c>
      <c r="N38" s="162">
        <v>7.3899999999999993E-2</v>
      </c>
      <c r="O38" s="162">
        <f t="shared" si="13"/>
        <v>32.033430000000003</v>
      </c>
      <c r="P38" s="162">
        <v>0</v>
      </c>
      <c r="Q38" s="162">
        <f t="shared" si="14"/>
        <v>0</v>
      </c>
      <c r="R38" s="162"/>
      <c r="S38" s="162"/>
      <c r="T38" s="163">
        <v>0.45200000000000001</v>
      </c>
      <c r="U38" s="162">
        <f t="shared" si="15"/>
        <v>195.93</v>
      </c>
      <c r="V38" s="152"/>
      <c r="W38" s="152"/>
      <c r="X38" s="152"/>
      <c r="Y38" s="152"/>
      <c r="Z38" s="152"/>
      <c r="AA38" s="152"/>
      <c r="AB38" s="152"/>
      <c r="AC38" s="152"/>
      <c r="AD38" s="152"/>
      <c r="AE38" s="152" t="s">
        <v>102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 x14ac:dyDescent="0.2">
      <c r="A39" s="153">
        <v>28</v>
      </c>
      <c r="B39" s="159" t="s">
        <v>137</v>
      </c>
      <c r="C39" s="192" t="s">
        <v>189</v>
      </c>
      <c r="D39" s="161" t="s">
        <v>101</v>
      </c>
      <c r="E39" s="167">
        <v>37.29</v>
      </c>
      <c r="F39" s="169">
        <f t="shared" si="8"/>
        <v>0</v>
      </c>
      <c r="G39" s="170">
        <f t="shared" si="9"/>
        <v>0</v>
      </c>
      <c r="H39" s="170"/>
      <c r="I39" s="170">
        <f t="shared" si="10"/>
        <v>0</v>
      </c>
      <c r="J39" s="170"/>
      <c r="K39" s="170">
        <f t="shared" si="11"/>
        <v>0</v>
      </c>
      <c r="L39" s="170">
        <v>21</v>
      </c>
      <c r="M39" s="170">
        <f t="shared" si="12"/>
        <v>0</v>
      </c>
      <c r="N39" s="162">
        <v>0.13150000000000001</v>
      </c>
      <c r="O39" s="162">
        <f t="shared" si="13"/>
        <v>4.9036400000000002</v>
      </c>
      <c r="P39" s="162">
        <v>0</v>
      </c>
      <c r="Q39" s="162">
        <f t="shared" si="14"/>
        <v>0</v>
      </c>
      <c r="R39" s="162"/>
      <c r="S39" s="162"/>
      <c r="T39" s="163">
        <v>0</v>
      </c>
      <c r="U39" s="162">
        <f t="shared" si="15"/>
        <v>0</v>
      </c>
      <c r="V39" s="152"/>
      <c r="W39" s="152"/>
      <c r="X39" s="152"/>
      <c r="Y39" s="152"/>
      <c r="Z39" s="152"/>
      <c r="AA39" s="152"/>
      <c r="AB39" s="152"/>
      <c r="AC39" s="152"/>
      <c r="AD39" s="152"/>
      <c r="AE39" s="152" t="s">
        <v>125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3">
        <v>29</v>
      </c>
      <c r="B40" s="159" t="s">
        <v>138</v>
      </c>
      <c r="C40" s="192" t="s">
        <v>190</v>
      </c>
      <c r="D40" s="161" t="s">
        <v>101</v>
      </c>
      <c r="E40" s="167">
        <v>400.52</v>
      </c>
      <c r="F40" s="169">
        <f t="shared" si="8"/>
        <v>0</v>
      </c>
      <c r="G40" s="170">
        <f t="shared" si="9"/>
        <v>0</v>
      </c>
      <c r="H40" s="170"/>
      <c r="I40" s="170">
        <f t="shared" si="10"/>
        <v>0</v>
      </c>
      <c r="J40" s="170"/>
      <c r="K40" s="170">
        <f t="shared" si="11"/>
        <v>0</v>
      </c>
      <c r="L40" s="170">
        <v>21</v>
      </c>
      <c r="M40" s="170">
        <f t="shared" si="12"/>
        <v>0</v>
      </c>
      <c r="N40" s="162">
        <v>0.129</v>
      </c>
      <c r="O40" s="162">
        <f t="shared" si="13"/>
        <v>51.667079999999999</v>
      </c>
      <c r="P40" s="162">
        <v>0</v>
      </c>
      <c r="Q40" s="162">
        <f t="shared" si="14"/>
        <v>0</v>
      </c>
      <c r="R40" s="162"/>
      <c r="S40" s="162"/>
      <c r="T40" s="163">
        <v>0</v>
      </c>
      <c r="U40" s="162">
        <f t="shared" si="15"/>
        <v>0</v>
      </c>
      <c r="V40" s="152"/>
      <c r="W40" s="152"/>
      <c r="X40" s="152"/>
      <c r="Y40" s="152"/>
      <c r="Z40" s="152"/>
      <c r="AA40" s="152"/>
      <c r="AB40" s="152"/>
      <c r="AC40" s="152"/>
      <c r="AD40" s="152"/>
      <c r="AE40" s="152" t="s">
        <v>125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x14ac:dyDescent="0.2">
      <c r="A41" s="154" t="s">
        <v>98</v>
      </c>
      <c r="B41" s="160" t="s">
        <v>63</v>
      </c>
      <c r="C41" s="193" t="s">
        <v>64</v>
      </c>
      <c r="D41" s="164"/>
      <c r="E41" s="168"/>
      <c r="F41" s="171"/>
      <c r="G41" s="171">
        <f>SUMIF(AE42:AE46,"&lt;&gt;NOR",G42:G46)</f>
        <v>0</v>
      </c>
      <c r="H41" s="171"/>
      <c r="I41" s="171">
        <f>SUM(I42:I46)</f>
        <v>0</v>
      </c>
      <c r="J41" s="171"/>
      <c r="K41" s="171">
        <f>SUM(K42:K46)</f>
        <v>0</v>
      </c>
      <c r="L41" s="171"/>
      <c r="M41" s="171">
        <f>SUM(M42:M46)</f>
        <v>0</v>
      </c>
      <c r="N41" s="165"/>
      <c r="O41" s="165">
        <f>SUM(O42:O46)</f>
        <v>12.127899999999997</v>
      </c>
      <c r="P41" s="165"/>
      <c r="Q41" s="165">
        <f>SUM(Q42:Q46)</f>
        <v>0</v>
      </c>
      <c r="R41" s="165"/>
      <c r="S41" s="165"/>
      <c r="T41" s="166"/>
      <c r="U41" s="165">
        <f>SUM(U42:U46)</f>
        <v>13.18</v>
      </c>
      <c r="AE41" t="s">
        <v>99</v>
      </c>
    </row>
    <row r="42" spans="1:60" outlineLevel="1" x14ac:dyDescent="0.2">
      <c r="A42" s="153">
        <v>30</v>
      </c>
      <c r="B42" s="159" t="s">
        <v>139</v>
      </c>
      <c r="C42" s="192" t="s">
        <v>191</v>
      </c>
      <c r="D42" s="161" t="s">
        <v>105</v>
      </c>
      <c r="E42" s="167">
        <v>48.44</v>
      </c>
      <c r="F42" s="169">
        <f>H42+J42</f>
        <v>0</v>
      </c>
      <c r="G42" s="170">
        <f>ROUND(E42*F42,2)</f>
        <v>0</v>
      </c>
      <c r="H42" s="170"/>
      <c r="I42" s="170">
        <f>ROUND(E42*H42,2)</f>
        <v>0</v>
      </c>
      <c r="J42" s="170"/>
      <c r="K42" s="170">
        <f>ROUND(E42*J42,2)</f>
        <v>0</v>
      </c>
      <c r="L42" s="170">
        <v>21</v>
      </c>
      <c r="M42" s="170">
        <f>G42*(1+L42/100)</f>
        <v>0</v>
      </c>
      <c r="N42" s="162">
        <v>0.188</v>
      </c>
      <c r="O42" s="162">
        <f>ROUND(E42*N42,5)</f>
        <v>9.1067199999999993</v>
      </c>
      <c r="P42" s="162">
        <v>0</v>
      </c>
      <c r="Q42" s="162">
        <f>ROUND(E42*P42,5)</f>
        <v>0</v>
      </c>
      <c r="R42" s="162"/>
      <c r="S42" s="162"/>
      <c r="T42" s="163">
        <v>0.27200000000000002</v>
      </c>
      <c r="U42" s="162">
        <f>ROUND(E42*T42,2)</f>
        <v>13.18</v>
      </c>
      <c r="V42" s="152"/>
      <c r="W42" s="152"/>
      <c r="X42" s="152"/>
      <c r="Y42" s="152"/>
      <c r="Z42" s="152"/>
      <c r="AA42" s="152"/>
      <c r="AB42" s="152"/>
      <c r="AC42" s="152"/>
      <c r="AD42" s="152"/>
      <c r="AE42" s="152" t="s">
        <v>102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3">
        <v>31</v>
      </c>
      <c r="B43" s="159" t="s">
        <v>140</v>
      </c>
      <c r="C43" s="192" t="s">
        <v>207</v>
      </c>
      <c r="D43" s="161" t="s">
        <v>141</v>
      </c>
      <c r="E43" s="167">
        <v>38.82</v>
      </c>
      <c r="F43" s="169">
        <f>H43+J43</f>
        <v>0</v>
      </c>
      <c r="G43" s="170">
        <f>ROUND(E43*F43,2)</f>
        <v>0</v>
      </c>
      <c r="H43" s="170"/>
      <c r="I43" s="170">
        <f>ROUND(E43*H43,2)</f>
        <v>0</v>
      </c>
      <c r="J43" s="170"/>
      <c r="K43" s="170">
        <f>ROUND(E43*J43,2)</f>
        <v>0</v>
      </c>
      <c r="L43" s="170">
        <v>21</v>
      </c>
      <c r="M43" s="170">
        <f>G43*(1+L43/100)</f>
        <v>0</v>
      </c>
      <c r="N43" s="162">
        <v>5.8000000000000003E-2</v>
      </c>
      <c r="O43" s="162">
        <f>ROUND(E43*N43,5)</f>
        <v>2.25156</v>
      </c>
      <c r="P43" s="162">
        <v>0</v>
      </c>
      <c r="Q43" s="162">
        <f>ROUND(E43*P43,5)</f>
        <v>0</v>
      </c>
      <c r="R43" s="162"/>
      <c r="S43" s="162"/>
      <c r="T43" s="163">
        <v>0</v>
      </c>
      <c r="U43" s="162">
        <f>ROUND(E43*T43,2)</f>
        <v>0</v>
      </c>
      <c r="V43" s="152"/>
      <c r="W43" s="152"/>
      <c r="X43" s="152"/>
      <c r="Y43" s="152"/>
      <c r="Z43" s="152"/>
      <c r="AA43" s="152"/>
      <c r="AB43" s="152"/>
      <c r="AC43" s="152"/>
      <c r="AD43" s="152"/>
      <c r="AE43" s="152" t="s">
        <v>125</v>
      </c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3">
        <v>32</v>
      </c>
      <c r="B44" s="159" t="s">
        <v>142</v>
      </c>
      <c r="C44" s="192" t="s">
        <v>192</v>
      </c>
      <c r="D44" s="161" t="s">
        <v>141</v>
      </c>
      <c r="E44" s="167">
        <v>6.06</v>
      </c>
      <c r="F44" s="169">
        <f>H44+J44</f>
        <v>0</v>
      </c>
      <c r="G44" s="170">
        <f>ROUND(E44*F44,2)</f>
        <v>0</v>
      </c>
      <c r="H44" s="170"/>
      <c r="I44" s="170">
        <f>ROUND(E44*H44,2)</f>
        <v>0</v>
      </c>
      <c r="J44" s="170"/>
      <c r="K44" s="170">
        <f>ROUND(E44*J44,2)</f>
        <v>0</v>
      </c>
      <c r="L44" s="170">
        <v>21</v>
      </c>
      <c r="M44" s="170">
        <f>G44*(1+L44/100)</f>
        <v>0</v>
      </c>
      <c r="N44" s="162">
        <v>8.1000000000000003E-2</v>
      </c>
      <c r="O44" s="162">
        <f>ROUND(E44*N44,5)</f>
        <v>0.49086000000000002</v>
      </c>
      <c r="P44" s="162">
        <v>0</v>
      </c>
      <c r="Q44" s="162">
        <f>ROUND(E44*P44,5)</f>
        <v>0</v>
      </c>
      <c r="R44" s="162"/>
      <c r="S44" s="162"/>
      <c r="T44" s="163">
        <v>0</v>
      </c>
      <c r="U44" s="162">
        <f>ROUND(E44*T44,2)</f>
        <v>0</v>
      </c>
      <c r="V44" s="152"/>
      <c r="W44" s="152"/>
      <c r="X44" s="152"/>
      <c r="Y44" s="152"/>
      <c r="Z44" s="152"/>
      <c r="AA44" s="152"/>
      <c r="AB44" s="152"/>
      <c r="AC44" s="152"/>
      <c r="AD44" s="152"/>
      <c r="AE44" s="152" t="s">
        <v>125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22.5" outlineLevel="1" x14ac:dyDescent="0.2">
      <c r="A45" s="153">
        <v>33</v>
      </c>
      <c r="B45" s="159" t="s">
        <v>143</v>
      </c>
      <c r="C45" s="192" t="s">
        <v>193</v>
      </c>
      <c r="D45" s="161" t="s">
        <v>141</v>
      </c>
      <c r="E45" s="167">
        <v>2.02</v>
      </c>
      <c r="F45" s="169">
        <f>H45+J45</f>
        <v>0</v>
      </c>
      <c r="G45" s="170">
        <f>ROUND(E45*F45,2)</f>
        <v>0</v>
      </c>
      <c r="H45" s="170"/>
      <c r="I45" s="170">
        <f>ROUND(E45*H45,2)</f>
        <v>0</v>
      </c>
      <c r="J45" s="170"/>
      <c r="K45" s="170">
        <f>ROUND(E45*J45,2)</f>
        <v>0</v>
      </c>
      <c r="L45" s="170">
        <v>21</v>
      </c>
      <c r="M45" s="170">
        <f>G45*(1+L45/100)</f>
        <v>0</v>
      </c>
      <c r="N45" s="162">
        <v>6.9000000000000006E-2</v>
      </c>
      <c r="O45" s="162">
        <f>ROUND(E45*N45,5)</f>
        <v>0.13938</v>
      </c>
      <c r="P45" s="162">
        <v>0</v>
      </c>
      <c r="Q45" s="162">
        <f>ROUND(E45*P45,5)</f>
        <v>0</v>
      </c>
      <c r="R45" s="162"/>
      <c r="S45" s="162"/>
      <c r="T45" s="163">
        <v>0</v>
      </c>
      <c r="U45" s="162">
        <f>ROUND(E45*T45,2)</f>
        <v>0</v>
      </c>
      <c r="V45" s="152"/>
      <c r="W45" s="152"/>
      <c r="X45" s="152"/>
      <c r="Y45" s="152"/>
      <c r="Z45" s="152"/>
      <c r="AA45" s="152"/>
      <c r="AB45" s="152"/>
      <c r="AC45" s="152"/>
      <c r="AD45" s="152"/>
      <c r="AE45" s="152" t="s">
        <v>125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ht="22.5" outlineLevel="1" x14ac:dyDescent="0.2">
      <c r="A46" s="153">
        <v>34</v>
      </c>
      <c r="B46" s="159" t="s">
        <v>144</v>
      </c>
      <c r="C46" s="192" t="s">
        <v>194</v>
      </c>
      <c r="D46" s="161" t="s">
        <v>141</v>
      </c>
      <c r="E46" s="167">
        <v>2.02</v>
      </c>
      <c r="F46" s="169">
        <f>H46+J46</f>
        <v>0</v>
      </c>
      <c r="G46" s="170">
        <f>ROUND(E46*F46,2)</f>
        <v>0</v>
      </c>
      <c r="H46" s="170"/>
      <c r="I46" s="170">
        <f>ROUND(E46*H46,2)</f>
        <v>0</v>
      </c>
      <c r="J46" s="170"/>
      <c r="K46" s="170">
        <f>ROUND(E46*J46,2)</f>
        <v>0</v>
      </c>
      <c r="L46" s="170">
        <v>21</v>
      </c>
      <c r="M46" s="170">
        <f>G46*(1+L46/100)</f>
        <v>0</v>
      </c>
      <c r="N46" s="162">
        <v>6.9000000000000006E-2</v>
      </c>
      <c r="O46" s="162">
        <f>ROUND(E46*N46,5)</f>
        <v>0.13938</v>
      </c>
      <c r="P46" s="162">
        <v>0</v>
      </c>
      <c r="Q46" s="162">
        <f>ROUND(E46*P46,5)</f>
        <v>0</v>
      </c>
      <c r="R46" s="162"/>
      <c r="S46" s="162"/>
      <c r="T46" s="163">
        <v>0</v>
      </c>
      <c r="U46" s="162">
        <f>ROUND(E46*T46,2)</f>
        <v>0</v>
      </c>
      <c r="V46" s="152"/>
      <c r="W46" s="152"/>
      <c r="X46" s="152"/>
      <c r="Y46" s="152"/>
      <c r="Z46" s="152"/>
      <c r="AA46" s="152"/>
      <c r="AB46" s="152"/>
      <c r="AC46" s="152"/>
      <c r="AD46" s="152"/>
      <c r="AE46" s="152" t="s">
        <v>125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x14ac:dyDescent="0.2">
      <c r="A47" s="154" t="s">
        <v>98</v>
      </c>
      <c r="B47" s="160" t="s">
        <v>65</v>
      </c>
      <c r="C47" s="193" t="s">
        <v>66</v>
      </c>
      <c r="D47" s="164"/>
      <c r="E47" s="168"/>
      <c r="F47" s="171"/>
      <c r="G47" s="171">
        <f>SUMIF(AE48:AE56,"&lt;&gt;NOR",G48:G56)</f>
        <v>0</v>
      </c>
      <c r="H47" s="171"/>
      <c r="I47" s="171">
        <f>SUM(I48:I56)</f>
        <v>0</v>
      </c>
      <c r="J47" s="171"/>
      <c r="K47" s="171">
        <f>SUM(K48:K56)</f>
        <v>0</v>
      </c>
      <c r="L47" s="171"/>
      <c r="M47" s="171">
        <f>SUM(M48:M56)</f>
        <v>0</v>
      </c>
      <c r="N47" s="165"/>
      <c r="O47" s="165">
        <f>SUM(O48:O56)</f>
        <v>0</v>
      </c>
      <c r="P47" s="165"/>
      <c r="Q47" s="165">
        <f>SUM(Q48:Q56)</f>
        <v>0</v>
      </c>
      <c r="R47" s="165"/>
      <c r="S47" s="165"/>
      <c r="T47" s="166"/>
      <c r="U47" s="165">
        <f>SUM(U48:U56)</f>
        <v>32.61</v>
      </c>
      <c r="AE47" t="s">
        <v>99</v>
      </c>
    </row>
    <row r="48" spans="1:60" outlineLevel="1" x14ac:dyDescent="0.2">
      <c r="A48" s="153">
        <v>35</v>
      </c>
      <c r="B48" s="159" t="s">
        <v>145</v>
      </c>
      <c r="C48" s="192" t="s">
        <v>195</v>
      </c>
      <c r="D48" s="161" t="s">
        <v>101</v>
      </c>
      <c r="E48" s="167">
        <v>47.18</v>
      </c>
      <c r="F48" s="169">
        <f t="shared" ref="F48:F56" si="16">H48+J48</f>
        <v>0</v>
      </c>
      <c r="G48" s="170">
        <f t="shared" ref="G48:G56" si="17">ROUND(E48*F48,2)</f>
        <v>0</v>
      </c>
      <c r="H48" s="170"/>
      <c r="I48" s="170">
        <f t="shared" ref="I48:I56" si="18">ROUND(E48*H48,2)</f>
        <v>0</v>
      </c>
      <c r="J48" s="170"/>
      <c r="K48" s="170">
        <f t="shared" ref="K48:K56" si="19">ROUND(E48*J48,2)</f>
        <v>0</v>
      </c>
      <c r="L48" s="170">
        <v>21</v>
      </c>
      <c r="M48" s="170">
        <f t="shared" ref="M48:M56" si="20">G48*(1+L48/100)</f>
        <v>0</v>
      </c>
      <c r="N48" s="162">
        <v>0</v>
      </c>
      <c r="O48" s="162">
        <f t="shared" ref="O48:O56" si="21">ROUND(E48*N48,5)</f>
        <v>0</v>
      </c>
      <c r="P48" s="162">
        <v>0</v>
      </c>
      <c r="Q48" s="162">
        <f t="shared" ref="Q48:Q56" si="22">ROUND(E48*P48,5)</f>
        <v>0</v>
      </c>
      <c r="R48" s="162"/>
      <c r="S48" s="162"/>
      <c r="T48" s="163">
        <v>0.115</v>
      </c>
      <c r="U48" s="162">
        <f t="shared" ref="U48:U56" si="23">ROUND(E48*T48,2)</f>
        <v>5.43</v>
      </c>
      <c r="V48" s="152"/>
      <c r="W48" s="152"/>
      <c r="X48" s="152"/>
      <c r="Y48" s="152"/>
      <c r="Z48" s="152"/>
      <c r="AA48" s="152"/>
      <c r="AB48" s="152"/>
      <c r="AC48" s="152"/>
      <c r="AD48" s="152"/>
      <c r="AE48" s="152" t="s">
        <v>102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3">
        <v>36</v>
      </c>
      <c r="B49" s="159" t="s">
        <v>146</v>
      </c>
      <c r="C49" s="192" t="s">
        <v>196</v>
      </c>
      <c r="D49" s="161" t="s">
        <v>128</v>
      </c>
      <c r="E49" s="167">
        <v>75.599999999999994</v>
      </c>
      <c r="F49" s="169">
        <f t="shared" si="16"/>
        <v>0</v>
      </c>
      <c r="G49" s="170">
        <f t="shared" si="17"/>
        <v>0</v>
      </c>
      <c r="H49" s="170"/>
      <c r="I49" s="170">
        <f t="shared" si="18"/>
        <v>0</v>
      </c>
      <c r="J49" s="170"/>
      <c r="K49" s="170">
        <f t="shared" si="19"/>
        <v>0</v>
      </c>
      <c r="L49" s="170">
        <v>21</v>
      </c>
      <c r="M49" s="170">
        <f t="shared" si="20"/>
        <v>0</v>
      </c>
      <c r="N49" s="162">
        <v>0</v>
      </c>
      <c r="O49" s="162">
        <f t="shared" si="21"/>
        <v>0</v>
      </c>
      <c r="P49" s="162">
        <v>0</v>
      </c>
      <c r="Q49" s="162">
        <f t="shared" si="22"/>
        <v>0</v>
      </c>
      <c r="R49" s="162"/>
      <c r="S49" s="162"/>
      <c r="T49" s="163">
        <v>0.01</v>
      </c>
      <c r="U49" s="162">
        <f t="shared" si="23"/>
        <v>0.76</v>
      </c>
      <c r="V49" s="152"/>
      <c r="W49" s="152"/>
      <c r="X49" s="152"/>
      <c r="Y49" s="152"/>
      <c r="Z49" s="152"/>
      <c r="AA49" s="152"/>
      <c r="AB49" s="152"/>
      <c r="AC49" s="152"/>
      <c r="AD49" s="152"/>
      <c r="AE49" s="152" t="s">
        <v>102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3">
        <v>37</v>
      </c>
      <c r="B50" s="159" t="s">
        <v>147</v>
      </c>
      <c r="C50" s="192" t="s">
        <v>197</v>
      </c>
      <c r="D50" s="161" t="s">
        <v>128</v>
      </c>
      <c r="E50" s="167">
        <v>1058.4000000000001</v>
      </c>
      <c r="F50" s="169">
        <f t="shared" si="16"/>
        <v>0</v>
      </c>
      <c r="G50" s="170">
        <f t="shared" si="17"/>
        <v>0</v>
      </c>
      <c r="H50" s="170"/>
      <c r="I50" s="170">
        <f t="shared" si="18"/>
        <v>0</v>
      </c>
      <c r="J50" s="170"/>
      <c r="K50" s="170">
        <f t="shared" si="19"/>
        <v>0</v>
      </c>
      <c r="L50" s="170">
        <v>21</v>
      </c>
      <c r="M50" s="170">
        <f t="shared" si="20"/>
        <v>0</v>
      </c>
      <c r="N50" s="162">
        <v>0</v>
      </c>
      <c r="O50" s="162">
        <f t="shared" si="21"/>
        <v>0</v>
      </c>
      <c r="P50" s="162">
        <v>0</v>
      </c>
      <c r="Q50" s="162">
        <f t="shared" si="22"/>
        <v>0</v>
      </c>
      <c r="R50" s="162"/>
      <c r="S50" s="162"/>
      <c r="T50" s="163">
        <v>0</v>
      </c>
      <c r="U50" s="162">
        <f t="shared" si="23"/>
        <v>0</v>
      </c>
      <c r="V50" s="152"/>
      <c r="W50" s="152"/>
      <c r="X50" s="152"/>
      <c r="Y50" s="152"/>
      <c r="Z50" s="152"/>
      <c r="AA50" s="152"/>
      <c r="AB50" s="152"/>
      <c r="AC50" s="152"/>
      <c r="AD50" s="152"/>
      <c r="AE50" s="152" t="s">
        <v>102</v>
      </c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3">
        <v>38</v>
      </c>
      <c r="B51" s="159" t="s">
        <v>148</v>
      </c>
      <c r="C51" s="192" t="s">
        <v>198</v>
      </c>
      <c r="D51" s="161" t="s">
        <v>128</v>
      </c>
      <c r="E51" s="167">
        <v>4.72</v>
      </c>
      <c r="F51" s="169">
        <f t="shared" si="16"/>
        <v>0</v>
      </c>
      <c r="G51" s="170">
        <f t="shared" si="17"/>
        <v>0</v>
      </c>
      <c r="H51" s="170"/>
      <c r="I51" s="170">
        <f t="shared" si="18"/>
        <v>0</v>
      </c>
      <c r="J51" s="170"/>
      <c r="K51" s="170">
        <f t="shared" si="19"/>
        <v>0</v>
      </c>
      <c r="L51" s="170">
        <v>21</v>
      </c>
      <c r="M51" s="170">
        <f t="shared" si="20"/>
        <v>0</v>
      </c>
      <c r="N51" s="162">
        <v>0</v>
      </c>
      <c r="O51" s="162">
        <f t="shared" si="21"/>
        <v>0</v>
      </c>
      <c r="P51" s="162">
        <v>0</v>
      </c>
      <c r="Q51" s="162">
        <f t="shared" si="22"/>
        <v>0</v>
      </c>
      <c r="R51" s="162"/>
      <c r="S51" s="162"/>
      <c r="T51" s="163">
        <v>0.68799999999999994</v>
      </c>
      <c r="U51" s="162">
        <f t="shared" si="23"/>
        <v>3.25</v>
      </c>
      <c r="V51" s="152"/>
      <c r="W51" s="152"/>
      <c r="X51" s="152"/>
      <c r="Y51" s="152"/>
      <c r="Z51" s="152"/>
      <c r="AA51" s="152"/>
      <c r="AB51" s="152"/>
      <c r="AC51" s="152"/>
      <c r="AD51" s="152"/>
      <c r="AE51" s="152" t="s">
        <v>102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3">
        <v>39</v>
      </c>
      <c r="B52" s="159" t="s">
        <v>149</v>
      </c>
      <c r="C52" s="192" t="s">
        <v>199</v>
      </c>
      <c r="D52" s="161" t="s">
        <v>128</v>
      </c>
      <c r="E52" s="167">
        <v>28.96</v>
      </c>
      <c r="F52" s="169">
        <f t="shared" si="16"/>
        <v>0</v>
      </c>
      <c r="G52" s="170">
        <f t="shared" si="17"/>
        <v>0</v>
      </c>
      <c r="H52" s="170"/>
      <c r="I52" s="170">
        <f t="shared" si="18"/>
        <v>0</v>
      </c>
      <c r="J52" s="170"/>
      <c r="K52" s="170">
        <f t="shared" si="19"/>
        <v>0</v>
      </c>
      <c r="L52" s="170">
        <v>21</v>
      </c>
      <c r="M52" s="170">
        <f t="shared" si="20"/>
        <v>0</v>
      </c>
      <c r="N52" s="162">
        <v>0</v>
      </c>
      <c r="O52" s="162">
        <f t="shared" si="21"/>
        <v>0</v>
      </c>
      <c r="P52" s="162">
        <v>0</v>
      </c>
      <c r="Q52" s="162">
        <f t="shared" si="22"/>
        <v>0</v>
      </c>
      <c r="R52" s="162"/>
      <c r="S52" s="162"/>
      <c r="T52" s="163">
        <v>0.68799999999999994</v>
      </c>
      <c r="U52" s="162">
        <f t="shared" si="23"/>
        <v>19.920000000000002</v>
      </c>
      <c r="V52" s="152"/>
      <c r="W52" s="152"/>
      <c r="X52" s="152"/>
      <c r="Y52" s="152"/>
      <c r="Z52" s="152"/>
      <c r="AA52" s="152"/>
      <c r="AB52" s="152"/>
      <c r="AC52" s="152"/>
      <c r="AD52" s="152"/>
      <c r="AE52" s="152" t="s">
        <v>102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3">
        <v>40</v>
      </c>
      <c r="B53" s="159" t="s">
        <v>150</v>
      </c>
      <c r="C53" s="192" t="s">
        <v>200</v>
      </c>
      <c r="D53" s="161" t="s">
        <v>128</v>
      </c>
      <c r="E53" s="167">
        <v>57.93</v>
      </c>
      <c r="F53" s="169">
        <f t="shared" si="16"/>
        <v>0</v>
      </c>
      <c r="G53" s="170">
        <f t="shared" si="17"/>
        <v>0</v>
      </c>
      <c r="H53" s="170"/>
      <c r="I53" s="170">
        <f t="shared" si="18"/>
        <v>0</v>
      </c>
      <c r="J53" s="170"/>
      <c r="K53" s="170">
        <f t="shared" si="19"/>
        <v>0</v>
      </c>
      <c r="L53" s="170">
        <v>21</v>
      </c>
      <c r="M53" s="170">
        <f t="shared" si="20"/>
        <v>0</v>
      </c>
      <c r="N53" s="162">
        <v>0</v>
      </c>
      <c r="O53" s="162">
        <f t="shared" si="21"/>
        <v>0</v>
      </c>
      <c r="P53" s="162">
        <v>0</v>
      </c>
      <c r="Q53" s="162">
        <f t="shared" si="22"/>
        <v>0</v>
      </c>
      <c r="R53" s="162"/>
      <c r="S53" s="162"/>
      <c r="T53" s="163">
        <v>0</v>
      </c>
      <c r="U53" s="162">
        <f t="shared" si="23"/>
        <v>0</v>
      </c>
      <c r="V53" s="152"/>
      <c r="W53" s="152"/>
      <c r="X53" s="152"/>
      <c r="Y53" s="152"/>
      <c r="Z53" s="152"/>
      <c r="AA53" s="152"/>
      <c r="AB53" s="152"/>
      <c r="AC53" s="152"/>
      <c r="AD53" s="152"/>
      <c r="AE53" s="152" t="s">
        <v>102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3">
        <v>41</v>
      </c>
      <c r="B54" s="159" t="s">
        <v>151</v>
      </c>
      <c r="C54" s="192" t="s">
        <v>201</v>
      </c>
      <c r="D54" s="161" t="s">
        <v>128</v>
      </c>
      <c r="E54" s="167">
        <v>4.72</v>
      </c>
      <c r="F54" s="169">
        <f t="shared" si="16"/>
        <v>0</v>
      </c>
      <c r="G54" s="170">
        <f t="shared" si="17"/>
        <v>0</v>
      </c>
      <c r="H54" s="170"/>
      <c r="I54" s="170">
        <f t="shared" si="18"/>
        <v>0</v>
      </c>
      <c r="J54" s="170"/>
      <c r="K54" s="170">
        <f t="shared" si="19"/>
        <v>0</v>
      </c>
      <c r="L54" s="170">
        <v>21</v>
      </c>
      <c r="M54" s="170">
        <f t="shared" si="20"/>
        <v>0</v>
      </c>
      <c r="N54" s="162">
        <v>0</v>
      </c>
      <c r="O54" s="162">
        <f t="shared" si="21"/>
        <v>0</v>
      </c>
      <c r="P54" s="162">
        <v>0</v>
      </c>
      <c r="Q54" s="162">
        <f t="shared" si="22"/>
        <v>0</v>
      </c>
      <c r="R54" s="162"/>
      <c r="S54" s="162"/>
      <c r="T54" s="163">
        <v>0.68799999999999994</v>
      </c>
      <c r="U54" s="162">
        <f t="shared" si="23"/>
        <v>3.25</v>
      </c>
      <c r="V54" s="152"/>
      <c r="W54" s="152"/>
      <c r="X54" s="152"/>
      <c r="Y54" s="152"/>
      <c r="Z54" s="152"/>
      <c r="AA54" s="152"/>
      <c r="AB54" s="152"/>
      <c r="AC54" s="152"/>
      <c r="AD54" s="152"/>
      <c r="AE54" s="152" t="s">
        <v>102</v>
      </c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3">
        <v>42</v>
      </c>
      <c r="B55" s="159" t="s">
        <v>152</v>
      </c>
      <c r="C55" s="192" t="s">
        <v>202</v>
      </c>
      <c r="D55" s="161" t="s">
        <v>128</v>
      </c>
      <c r="E55" s="167">
        <v>28.96</v>
      </c>
      <c r="F55" s="169">
        <f t="shared" si="16"/>
        <v>0</v>
      </c>
      <c r="G55" s="170">
        <f t="shared" si="17"/>
        <v>0</v>
      </c>
      <c r="H55" s="170"/>
      <c r="I55" s="170">
        <f t="shared" si="18"/>
        <v>0</v>
      </c>
      <c r="J55" s="170"/>
      <c r="K55" s="170">
        <f t="shared" si="19"/>
        <v>0</v>
      </c>
      <c r="L55" s="170">
        <v>21</v>
      </c>
      <c r="M55" s="170">
        <f t="shared" si="20"/>
        <v>0</v>
      </c>
      <c r="N55" s="162">
        <v>0</v>
      </c>
      <c r="O55" s="162">
        <f t="shared" si="21"/>
        <v>0</v>
      </c>
      <c r="P55" s="162">
        <v>0</v>
      </c>
      <c r="Q55" s="162">
        <f t="shared" si="22"/>
        <v>0</v>
      </c>
      <c r="R55" s="162"/>
      <c r="S55" s="162"/>
      <c r="T55" s="163">
        <v>0</v>
      </c>
      <c r="U55" s="162">
        <f t="shared" si="23"/>
        <v>0</v>
      </c>
      <c r="V55" s="152"/>
      <c r="W55" s="152"/>
      <c r="X55" s="152"/>
      <c r="Y55" s="152"/>
      <c r="Z55" s="152"/>
      <c r="AA55" s="152"/>
      <c r="AB55" s="152"/>
      <c r="AC55" s="152"/>
      <c r="AD55" s="152"/>
      <c r="AE55" s="152" t="s">
        <v>102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3">
        <v>43</v>
      </c>
      <c r="B56" s="159" t="s">
        <v>153</v>
      </c>
      <c r="C56" s="192" t="s">
        <v>203</v>
      </c>
      <c r="D56" s="161" t="s">
        <v>128</v>
      </c>
      <c r="E56" s="167">
        <v>75.599999999999994</v>
      </c>
      <c r="F56" s="169">
        <f t="shared" si="16"/>
        <v>0</v>
      </c>
      <c r="G56" s="170">
        <f t="shared" si="17"/>
        <v>0</v>
      </c>
      <c r="H56" s="170"/>
      <c r="I56" s="170">
        <f t="shared" si="18"/>
        <v>0</v>
      </c>
      <c r="J56" s="170"/>
      <c r="K56" s="170">
        <f t="shared" si="19"/>
        <v>0</v>
      </c>
      <c r="L56" s="170">
        <v>21</v>
      </c>
      <c r="M56" s="170">
        <f t="shared" si="20"/>
        <v>0</v>
      </c>
      <c r="N56" s="162">
        <v>0</v>
      </c>
      <c r="O56" s="162">
        <f t="shared" si="21"/>
        <v>0</v>
      </c>
      <c r="P56" s="162">
        <v>0</v>
      </c>
      <c r="Q56" s="162">
        <f t="shared" si="22"/>
        <v>0</v>
      </c>
      <c r="R56" s="162"/>
      <c r="S56" s="162"/>
      <c r="T56" s="163">
        <v>0</v>
      </c>
      <c r="U56" s="162">
        <f t="shared" si="23"/>
        <v>0</v>
      </c>
      <c r="V56" s="152"/>
      <c r="W56" s="152"/>
      <c r="X56" s="152"/>
      <c r="Y56" s="152"/>
      <c r="Z56" s="152"/>
      <c r="AA56" s="152"/>
      <c r="AB56" s="152"/>
      <c r="AC56" s="152"/>
      <c r="AD56" s="152"/>
      <c r="AE56" s="152" t="s">
        <v>102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x14ac:dyDescent="0.2">
      <c r="A57" s="154" t="s">
        <v>98</v>
      </c>
      <c r="B57" s="160" t="s">
        <v>67</v>
      </c>
      <c r="C57" s="193" t="s">
        <v>68</v>
      </c>
      <c r="D57" s="164"/>
      <c r="E57" s="168"/>
      <c r="F57" s="171"/>
      <c r="G57" s="171">
        <f>SUMIF(AE58:AE58,"&lt;&gt;NOR",G58:G58)</f>
        <v>0</v>
      </c>
      <c r="H57" s="171"/>
      <c r="I57" s="171">
        <f>SUM(I58:I58)</f>
        <v>0</v>
      </c>
      <c r="J57" s="171"/>
      <c r="K57" s="171">
        <f>SUM(K58:K58)</f>
        <v>0</v>
      </c>
      <c r="L57" s="171"/>
      <c r="M57" s="171">
        <f>SUM(M58:M58)</f>
        <v>0</v>
      </c>
      <c r="N57" s="165"/>
      <c r="O57" s="165">
        <f>SUM(O58:O58)</f>
        <v>0</v>
      </c>
      <c r="P57" s="165"/>
      <c r="Q57" s="165">
        <f>SUM(Q58:Q58)</f>
        <v>0</v>
      </c>
      <c r="R57" s="165"/>
      <c r="S57" s="165"/>
      <c r="T57" s="166"/>
      <c r="U57" s="165">
        <f>SUM(U58:U58)</f>
        <v>181.35</v>
      </c>
      <c r="AE57" t="s">
        <v>99</v>
      </c>
    </row>
    <row r="58" spans="1:60" outlineLevel="1" x14ac:dyDescent="0.2">
      <c r="A58" s="153">
        <v>44</v>
      </c>
      <c r="B58" s="159" t="s">
        <v>154</v>
      </c>
      <c r="C58" s="192" t="s">
        <v>155</v>
      </c>
      <c r="D58" s="161" t="s">
        <v>128</v>
      </c>
      <c r="E58" s="167">
        <v>465</v>
      </c>
      <c r="F58" s="169">
        <f>H58+J58</f>
        <v>0</v>
      </c>
      <c r="G58" s="170">
        <f>ROUND(E58*F58,2)</f>
        <v>0</v>
      </c>
      <c r="H58" s="170"/>
      <c r="I58" s="170">
        <f>ROUND(E58*H58,2)</f>
        <v>0</v>
      </c>
      <c r="J58" s="170"/>
      <c r="K58" s="170">
        <f>ROUND(E58*J58,2)</f>
        <v>0</v>
      </c>
      <c r="L58" s="170">
        <v>21</v>
      </c>
      <c r="M58" s="170">
        <f>G58*(1+L58/100)</f>
        <v>0</v>
      </c>
      <c r="N58" s="162">
        <v>0</v>
      </c>
      <c r="O58" s="162">
        <f>ROUND(E58*N58,5)</f>
        <v>0</v>
      </c>
      <c r="P58" s="162">
        <v>0</v>
      </c>
      <c r="Q58" s="162">
        <f>ROUND(E58*P58,5)</f>
        <v>0</v>
      </c>
      <c r="R58" s="162"/>
      <c r="S58" s="162"/>
      <c r="T58" s="163">
        <v>0.39</v>
      </c>
      <c r="U58" s="162">
        <f>ROUND(E58*T58,2)</f>
        <v>181.35</v>
      </c>
      <c r="V58" s="152"/>
      <c r="W58" s="152"/>
      <c r="X58" s="152"/>
      <c r="Y58" s="152"/>
      <c r="Z58" s="152"/>
      <c r="AA58" s="152"/>
      <c r="AB58" s="152"/>
      <c r="AC58" s="152"/>
      <c r="AD58" s="152"/>
      <c r="AE58" s="152" t="s">
        <v>102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x14ac:dyDescent="0.2">
      <c r="A59" s="154" t="s">
        <v>98</v>
      </c>
      <c r="B59" s="160" t="s">
        <v>69</v>
      </c>
      <c r="C59" s="193" t="s">
        <v>70</v>
      </c>
      <c r="D59" s="164"/>
      <c r="E59" s="168"/>
      <c r="F59" s="171"/>
      <c r="G59" s="171">
        <f>SUMIF(AE60:AE62,"&lt;&gt;NOR",G60:G62)</f>
        <v>0</v>
      </c>
      <c r="H59" s="171"/>
      <c r="I59" s="171">
        <f>SUM(I60:I62)</f>
        <v>0</v>
      </c>
      <c r="J59" s="171"/>
      <c r="K59" s="171">
        <f>SUM(K60:K62)</f>
        <v>0</v>
      </c>
      <c r="L59" s="171"/>
      <c r="M59" s="171">
        <f>SUM(M60:M62)</f>
        <v>0</v>
      </c>
      <c r="N59" s="165"/>
      <c r="O59" s="165">
        <f>SUM(O60:O62)</f>
        <v>6.6600000000000001E-3</v>
      </c>
      <c r="P59" s="165"/>
      <c r="Q59" s="165">
        <f>SUM(Q60:Q62)</f>
        <v>0</v>
      </c>
      <c r="R59" s="165"/>
      <c r="S59" s="165"/>
      <c r="T59" s="166"/>
      <c r="U59" s="165">
        <f>SUM(U60:U62)</f>
        <v>2.89</v>
      </c>
      <c r="AE59" t="s">
        <v>99</v>
      </c>
    </row>
    <row r="60" spans="1:60" outlineLevel="1" x14ac:dyDescent="0.2">
      <c r="A60" s="153">
        <v>45</v>
      </c>
      <c r="B60" s="159" t="s">
        <v>156</v>
      </c>
      <c r="C60" s="192" t="s">
        <v>204</v>
      </c>
      <c r="D60" s="161" t="s">
        <v>105</v>
      </c>
      <c r="E60" s="167">
        <v>111</v>
      </c>
      <c r="F60" s="169">
        <f>H60+J60</f>
        <v>0</v>
      </c>
      <c r="G60" s="170">
        <f>ROUND(E60*F60,2)</f>
        <v>0</v>
      </c>
      <c r="H60" s="170"/>
      <c r="I60" s="170">
        <f>ROUND(E60*H60,2)</f>
        <v>0</v>
      </c>
      <c r="J60" s="170"/>
      <c r="K60" s="170">
        <f>ROUND(E60*J60,2)</f>
        <v>0</v>
      </c>
      <c r="L60" s="170">
        <v>21</v>
      </c>
      <c r="M60" s="170">
        <f>G60*(1+L60/100)</f>
        <v>0</v>
      </c>
      <c r="N60" s="162">
        <v>6.0000000000000002E-5</v>
      </c>
      <c r="O60" s="162">
        <f>ROUND(E60*N60,5)</f>
        <v>6.6600000000000001E-3</v>
      </c>
      <c r="P60" s="162">
        <v>0</v>
      </c>
      <c r="Q60" s="162">
        <f>ROUND(E60*P60,5)</f>
        <v>0</v>
      </c>
      <c r="R60" s="162"/>
      <c r="S60" s="162"/>
      <c r="T60" s="163">
        <v>2.5999999999999999E-2</v>
      </c>
      <c r="U60" s="162">
        <f>ROUND(E60*T60,2)</f>
        <v>2.89</v>
      </c>
      <c r="V60" s="152"/>
      <c r="W60" s="152"/>
      <c r="X60" s="152"/>
      <c r="Y60" s="152"/>
      <c r="Z60" s="152"/>
      <c r="AA60" s="152"/>
      <c r="AB60" s="152"/>
      <c r="AC60" s="152"/>
      <c r="AD60" s="152"/>
      <c r="AE60" s="152" t="s">
        <v>102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53">
        <v>46</v>
      </c>
      <c r="B61" s="159" t="s">
        <v>157</v>
      </c>
      <c r="C61" s="192" t="s">
        <v>205</v>
      </c>
      <c r="D61" s="161" t="s">
        <v>105</v>
      </c>
      <c r="E61" s="167">
        <v>0</v>
      </c>
      <c r="F61" s="169">
        <f>H61+J61</f>
        <v>0</v>
      </c>
      <c r="G61" s="170">
        <f>ROUND(E61*F61,2)</f>
        <v>0</v>
      </c>
      <c r="H61" s="170"/>
      <c r="I61" s="170">
        <f>ROUND(E61*H61,2)</f>
        <v>0</v>
      </c>
      <c r="J61" s="170"/>
      <c r="K61" s="170">
        <f>ROUND(E61*J61,2)</f>
        <v>0</v>
      </c>
      <c r="L61" s="170">
        <v>21</v>
      </c>
      <c r="M61" s="170">
        <f>G61*(1+L61/100)</f>
        <v>0</v>
      </c>
      <c r="N61" s="162">
        <v>5.8999999999999999E-3</v>
      </c>
      <c r="O61" s="162">
        <f>ROUND(E61*N61,5)</f>
        <v>0</v>
      </c>
      <c r="P61" s="162">
        <v>0</v>
      </c>
      <c r="Q61" s="162">
        <f>ROUND(E61*P61,5)</f>
        <v>0</v>
      </c>
      <c r="R61" s="162"/>
      <c r="S61" s="162"/>
      <c r="T61" s="163">
        <v>0.08</v>
      </c>
      <c r="U61" s="162">
        <f>ROUND(E61*T61,2)</f>
        <v>0</v>
      </c>
      <c r="V61" s="152"/>
      <c r="W61" s="152"/>
      <c r="X61" s="152"/>
      <c r="Y61" s="152"/>
      <c r="Z61" s="152"/>
      <c r="AA61" s="152"/>
      <c r="AB61" s="152"/>
      <c r="AC61" s="152"/>
      <c r="AD61" s="152"/>
      <c r="AE61" s="152" t="s">
        <v>102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80">
        <v>47</v>
      </c>
      <c r="B62" s="181" t="s">
        <v>158</v>
      </c>
      <c r="C62" s="194" t="s">
        <v>206</v>
      </c>
      <c r="D62" s="182" t="s">
        <v>105</v>
      </c>
      <c r="E62" s="183">
        <v>0</v>
      </c>
      <c r="F62" s="184">
        <f>H62+J62</f>
        <v>0</v>
      </c>
      <c r="G62" s="185">
        <f>ROUND(E62*F62,2)</f>
        <v>0</v>
      </c>
      <c r="H62" s="185"/>
      <c r="I62" s="185">
        <f>ROUND(E62*H62,2)</f>
        <v>0</v>
      </c>
      <c r="J62" s="185"/>
      <c r="K62" s="185">
        <f>ROUND(E62*J62,2)</f>
        <v>0</v>
      </c>
      <c r="L62" s="185">
        <v>21</v>
      </c>
      <c r="M62" s="185">
        <f>G62*(1+L62/100)</f>
        <v>0</v>
      </c>
      <c r="N62" s="186">
        <v>1.52E-2</v>
      </c>
      <c r="O62" s="186">
        <f>ROUND(E62*N62,5)</f>
        <v>0</v>
      </c>
      <c r="P62" s="186">
        <v>0</v>
      </c>
      <c r="Q62" s="186">
        <f>ROUND(E62*P62,5)</f>
        <v>0</v>
      </c>
      <c r="R62" s="186"/>
      <c r="S62" s="186"/>
      <c r="T62" s="187">
        <v>0.215</v>
      </c>
      <c r="U62" s="186">
        <f>ROUND(E62*T62,2)</f>
        <v>0</v>
      </c>
      <c r="V62" s="152"/>
      <c r="W62" s="152"/>
      <c r="X62" s="152"/>
      <c r="Y62" s="152"/>
      <c r="Z62" s="152"/>
      <c r="AA62" s="152"/>
      <c r="AB62" s="152"/>
      <c r="AC62" s="152"/>
      <c r="AD62" s="152"/>
      <c r="AE62" s="152" t="s">
        <v>102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x14ac:dyDescent="0.2">
      <c r="A63" s="6"/>
      <c r="B63" s="7" t="s">
        <v>159</v>
      </c>
      <c r="C63" s="195" t="s">
        <v>159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v>15</v>
      </c>
      <c r="AD63">
        <v>21</v>
      </c>
    </row>
    <row r="64" spans="1:60" x14ac:dyDescent="0.2">
      <c r="A64" s="188"/>
      <c r="B64" s="189" t="s">
        <v>28</v>
      </c>
      <c r="C64" s="196" t="s">
        <v>159</v>
      </c>
      <c r="D64" s="190"/>
      <c r="E64" s="190"/>
      <c r="F64" s="190"/>
      <c r="G64" s="191">
        <f>G8+G28+G32+G34+G41+G47+G57+G59</f>
        <v>0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C64">
        <f>SUMIF(L7:L62,AC63,G7:G62)</f>
        <v>0</v>
      </c>
      <c r="AD64">
        <f>SUMIF(L7:L62,AD63,G7:G62)</f>
        <v>0</v>
      </c>
      <c r="AE64" t="s">
        <v>160</v>
      </c>
    </row>
    <row r="65" spans="1:31" x14ac:dyDescent="0.2">
      <c r="A65" s="6"/>
      <c r="B65" s="7" t="s">
        <v>159</v>
      </c>
      <c r="C65" s="195" t="s">
        <v>159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6"/>
      <c r="B66" s="7" t="s">
        <v>159</v>
      </c>
      <c r="C66" s="195" t="s">
        <v>159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71" t="s">
        <v>161</v>
      </c>
      <c r="B67" s="271"/>
      <c r="C67" s="272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2"/>
      <c r="B68" s="253"/>
      <c r="C68" s="254"/>
      <c r="D68" s="253"/>
      <c r="E68" s="253"/>
      <c r="F68" s="253"/>
      <c r="G68" s="255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E68" t="s">
        <v>162</v>
      </c>
    </row>
    <row r="69" spans="1:31" x14ac:dyDescent="0.2">
      <c r="A69" s="256"/>
      <c r="B69" s="257"/>
      <c r="C69" s="258"/>
      <c r="D69" s="257"/>
      <c r="E69" s="257"/>
      <c r="F69" s="257"/>
      <c r="G69" s="259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56"/>
      <c r="B70" s="257"/>
      <c r="C70" s="258"/>
      <c r="D70" s="257"/>
      <c r="E70" s="257"/>
      <c r="F70" s="257"/>
      <c r="G70" s="259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56"/>
      <c r="B71" s="257"/>
      <c r="C71" s="258"/>
      <c r="D71" s="257"/>
      <c r="E71" s="257"/>
      <c r="F71" s="257"/>
      <c r="G71" s="259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60"/>
      <c r="B72" s="261"/>
      <c r="C72" s="262"/>
      <c r="D72" s="261"/>
      <c r="E72" s="261"/>
      <c r="F72" s="261"/>
      <c r="G72" s="263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6"/>
      <c r="B73" s="7" t="s">
        <v>159</v>
      </c>
      <c r="C73" s="195" t="s">
        <v>159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C74" s="197"/>
      <c r="AE74" t="s">
        <v>163</v>
      </c>
    </row>
  </sheetData>
  <mergeCells count="6">
    <mergeCell ref="A68:G72"/>
    <mergeCell ref="A1:G1"/>
    <mergeCell ref="C2:G2"/>
    <mergeCell ref="C3:G3"/>
    <mergeCell ref="C4:G4"/>
    <mergeCell ref="A67:C67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 Rambousek</dc:creator>
  <cp:lastModifiedBy>Bernard Luděk Ing.</cp:lastModifiedBy>
  <cp:lastPrinted>2014-02-28T09:52:57Z</cp:lastPrinted>
  <dcterms:created xsi:type="dcterms:W3CDTF">2009-04-08T07:15:50Z</dcterms:created>
  <dcterms:modified xsi:type="dcterms:W3CDTF">2025-01-16T12:35:05Z</dcterms:modified>
</cp:coreProperties>
</file>